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ania\OneDrive\Escritorio\Traducciones\Aguas Andinas\AA\AA 2025\Traducciones\"/>
    </mc:Choice>
  </mc:AlternateContent>
  <xr:revisionPtr revIDLastSave="0" documentId="8_{18B2CCAE-ED83-4256-AE55-3E2F1F2BD4C8}" xr6:coauthVersionLast="47" xr6:coauthVersionMax="47" xr10:uidLastSave="{00000000-0000-0000-0000-000000000000}"/>
  <bookViews>
    <workbookView xWindow="-108" yWindow="-108" windowWidth="23256" windowHeight="12456" tabRatio="904" firstSheet="1" activeTab="1" xr2:uid="{00000000-000D-0000-FFFF-FFFF00000000}"/>
  </bookViews>
  <sheets>
    <sheet name=" BExRepositorySheet" sheetId="9" state="veryHidden" r:id="rId1"/>
    <sheet name=" Results" sheetId="18" r:id="rId2"/>
    <sheet name=" Results by Segment" sheetId="29" r:id="rId3"/>
    <sheet name=" Quarterly Results" sheetId="30" state="hidden" r:id="rId4"/>
    <sheet name=" Statement of financial positio" sheetId="8" r:id="rId5"/>
    <sheet name=" Financial Debt" sheetId="23" r:id="rId6"/>
    <sheet name=" Cash flow" sheetId="17" r:id="rId7"/>
    <sheet name=" Indicators" sheetId="15" r:id="rId8"/>
    <sheet name=" Result" sheetId="12" state="hidden" r:id="rId9"/>
    <sheet name=" Balance" sheetId="11" state="hidden" r:id="rId10"/>
    <sheet name=" Flow" sheetId="13" state="hidden" r:id="rId11"/>
    <sheet name=" Share value" sheetId="28" state="hidden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xlnm._FilterDatabase" localSheetId="10" hidden="1">[1]Flujo!$B$2:$E$70</definedName>
    <definedName name="_Hlk47472038" localSheetId="2">'[2]Resultados por Segmento'!$B$10</definedName>
    <definedName name="_xlnm.Print_Area" localSheetId="6">'[4]Flujo de efectivo'!#REF!</definedName>
    <definedName name="_xlnm.Print_Area" localSheetId="7">[5]Indicadores!#REF!</definedName>
    <definedName name="_xlnm.Print_Area" localSheetId="1">[6]Resultados!#REF!</definedName>
    <definedName name="_xlnm.Print_Area" localSheetId="4">'[3]Estado de situación financiera'!#REF!</definedName>
    <definedName name="Base">#REF!</definedName>
    <definedName name="empresa">#REF!</definedName>
    <definedName name="key">#REF!</definedName>
  </definedNames>
  <calcPr calcId="191028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2" l="1"/>
  <c r="E69" i="13" l="1"/>
  <c r="D69" i="13"/>
  <c r="E68" i="13"/>
  <c r="D68" i="13"/>
  <c r="E67" i="13"/>
  <c r="D67" i="13"/>
  <c r="E63" i="13"/>
  <c r="D63" i="13"/>
  <c r="E62" i="13"/>
  <c r="D62" i="13"/>
  <c r="E61" i="13"/>
  <c r="D61" i="13"/>
  <c r="E60" i="13"/>
  <c r="D60" i="13"/>
  <c r="E59" i="13"/>
  <c r="D59" i="13"/>
  <c r="E58" i="13"/>
  <c r="D58" i="13"/>
  <c r="E57" i="13"/>
  <c r="D57" i="13"/>
  <c r="E56" i="13"/>
  <c r="D56" i="13"/>
  <c r="E55" i="13"/>
  <c r="D55" i="13"/>
  <c r="E53" i="13"/>
  <c r="D53" i="13"/>
  <c r="E52" i="13"/>
  <c r="D52" i="13"/>
  <c r="E51" i="13"/>
  <c r="D51" i="13"/>
  <c r="E50" i="13"/>
  <c r="D50" i="13"/>
  <c r="E49" i="13"/>
  <c r="D49" i="13"/>
  <c r="E48" i="13"/>
  <c r="D48" i="13"/>
  <c r="E46" i="13"/>
  <c r="D46" i="13"/>
  <c r="E45" i="13"/>
  <c r="D45" i="13"/>
  <c r="E44" i="13"/>
  <c r="D44" i="13"/>
  <c r="E43" i="13"/>
  <c r="D43" i="13"/>
  <c r="E42" i="13"/>
  <c r="D42" i="13"/>
  <c r="E41" i="13"/>
  <c r="D41" i="13"/>
  <c r="E40" i="13"/>
  <c r="D40" i="13"/>
  <c r="E39" i="13"/>
  <c r="D39" i="13"/>
  <c r="E38" i="13"/>
  <c r="D38" i="13"/>
  <c r="E37" i="13"/>
  <c r="D37" i="13"/>
  <c r="E36" i="13"/>
  <c r="D36" i="13"/>
  <c r="E35" i="13"/>
  <c r="D35" i="13"/>
  <c r="E34" i="13"/>
  <c r="D34" i="13"/>
  <c r="E33" i="13"/>
  <c r="D33" i="13"/>
  <c r="E32" i="13"/>
  <c r="D32" i="13"/>
  <c r="E31" i="13"/>
  <c r="D31" i="13"/>
  <c r="E30" i="13"/>
  <c r="D30" i="13"/>
  <c r="E29" i="13"/>
  <c r="D29" i="13"/>
  <c r="E28" i="13"/>
  <c r="D28" i="13"/>
  <c r="E27" i="13"/>
  <c r="D27" i="13"/>
  <c r="E26" i="13"/>
  <c r="D26" i="13"/>
  <c r="E25" i="13"/>
  <c r="D25" i="13"/>
  <c r="E24" i="13"/>
  <c r="D24" i="13"/>
  <c r="E23" i="13"/>
  <c r="D23" i="13"/>
  <c r="E2" i="13"/>
  <c r="D2" i="13"/>
  <c r="E21" i="13"/>
  <c r="D21" i="13"/>
  <c r="E20" i="13"/>
  <c r="D20" i="13"/>
  <c r="E19" i="13"/>
  <c r="D19" i="13"/>
  <c r="E18" i="13"/>
  <c r="D18" i="13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53" i="11"/>
  <c r="D53" i="11"/>
  <c r="E52" i="11"/>
  <c r="D52" i="11"/>
  <c r="E51" i="11"/>
  <c r="D51" i="11"/>
  <c r="E50" i="11"/>
  <c r="D50" i="11"/>
  <c r="E49" i="11"/>
  <c r="D49" i="11"/>
  <c r="E48" i="11"/>
  <c r="D48" i="11"/>
  <c r="E47" i="11"/>
  <c r="D47" i="11"/>
  <c r="E46" i="11"/>
  <c r="D46" i="11"/>
  <c r="D3" i="11"/>
  <c r="E25" i="11"/>
  <c r="E24" i="11"/>
  <c r="E23" i="11"/>
  <c r="E22" i="11"/>
  <c r="E21" i="11"/>
  <c r="E20" i="11"/>
  <c r="E19" i="11"/>
  <c r="E18" i="11"/>
  <c r="E17" i="11"/>
  <c r="D17" i="11"/>
  <c r="D25" i="11"/>
  <c r="D24" i="11"/>
  <c r="D23" i="11"/>
  <c r="D22" i="11"/>
  <c r="D21" i="11"/>
  <c r="D20" i="11"/>
  <c r="D19" i="11"/>
  <c r="D18" i="11"/>
  <c r="D22" i="13" l="1"/>
  <c r="E22" i="13"/>
  <c r="E70" i="13"/>
  <c r="D70" i="13"/>
  <c r="E4" i="13"/>
  <c r="D4" i="13"/>
  <c r="G27" i="12"/>
  <c r="F27" i="12"/>
  <c r="E27" i="12"/>
  <c r="D27" i="12"/>
  <c r="G20" i="12"/>
  <c r="F20" i="12"/>
  <c r="E20" i="12"/>
  <c r="D20" i="12"/>
  <c r="G17" i="12"/>
  <c r="F17" i="12"/>
  <c r="E17" i="12"/>
  <c r="D17" i="12"/>
  <c r="G16" i="12"/>
  <c r="F16" i="12"/>
  <c r="E16" i="12"/>
  <c r="D16" i="12"/>
  <c r="G14" i="12"/>
  <c r="F14" i="12"/>
  <c r="E14" i="12"/>
  <c r="D14" i="12"/>
  <c r="G13" i="12"/>
  <c r="F13" i="12"/>
  <c r="E13" i="12"/>
  <c r="D13" i="12"/>
  <c r="G11" i="12"/>
  <c r="F11" i="12"/>
  <c r="E11" i="12"/>
  <c r="D11" i="12"/>
  <c r="G10" i="12"/>
  <c r="F10" i="12"/>
  <c r="E10" i="12"/>
  <c r="D10" i="12"/>
  <c r="G9" i="12"/>
  <c r="F9" i="12"/>
  <c r="E9" i="12"/>
  <c r="D9" i="12"/>
  <c r="G8" i="12"/>
  <c r="F8" i="12"/>
  <c r="E8" i="12"/>
  <c r="D8" i="12"/>
  <c r="G7" i="12"/>
  <c r="F7" i="12"/>
  <c r="E7" i="12"/>
  <c r="D7" i="12"/>
  <c r="G6" i="12"/>
  <c r="F6" i="12"/>
  <c r="E6" i="12"/>
  <c r="D6" i="12"/>
  <c r="G5" i="12"/>
  <c r="F5" i="12"/>
  <c r="E5" i="12"/>
  <c r="D5" i="12"/>
  <c r="E64" i="11"/>
  <c r="D64" i="11"/>
  <c r="E62" i="11"/>
  <c r="D62" i="11"/>
  <c r="E61" i="11"/>
  <c r="D61" i="11"/>
  <c r="E60" i="11"/>
  <c r="D60" i="11"/>
  <c r="E59" i="11"/>
  <c r="D59" i="11"/>
  <c r="E58" i="11"/>
  <c r="D58" i="11"/>
  <c r="E43" i="11"/>
  <c r="D43" i="11"/>
  <c r="E41" i="11"/>
  <c r="D41" i="11"/>
  <c r="E40" i="11"/>
  <c r="D40" i="11"/>
  <c r="E39" i="11"/>
  <c r="D39" i="11"/>
  <c r="E38" i="11"/>
  <c r="D38" i="11"/>
  <c r="E37" i="11"/>
  <c r="D37" i="11"/>
  <c r="E36" i="11"/>
  <c r="D36" i="11"/>
  <c r="E35" i="11"/>
  <c r="D35" i="11"/>
  <c r="E34" i="11"/>
  <c r="D34" i="11"/>
  <c r="E14" i="11"/>
  <c r="D14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72" i="13" l="1"/>
  <c r="D13" i="30" l="1"/>
  <c r="C13" i="30"/>
  <c r="D12" i="30"/>
  <c r="C12" i="30"/>
  <c r="D11" i="30"/>
  <c r="C11" i="30"/>
  <c r="D9" i="30"/>
  <c r="C9" i="30"/>
  <c r="D7" i="30"/>
  <c r="C7" i="30"/>
  <c r="D4" i="30"/>
  <c r="C4" i="30"/>
  <c r="G62" i="11" l="1"/>
  <c r="D5" i="30"/>
  <c r="D6" i="30" s="1"/>
  <c r="D8" i="30" s="1"/>
  <c r="D14" i="30" s="1"/>
  <c r="C5" i="30"/>
  <c r="C6" i="30" s="1"/>
  <c r="C8" i="30" s="1"/>
  <c r="C14" i="30" s="1"/>
  <c r="G12" i="12"/>
  <c r="G19" i="12" s="1"/>
  <c r="G21" i="12" s="1"/>
  <c r="G24" i="12" s="1"/>
  <c r="G26" i="12" s="1"/>
  <c r="F12" i="12"/>
  <c r="F19" i="12" s="1"/>
  <c r="F21" i="12" s="1"/>
  <c r="F24" i="12" s="1"/>
  <c r="F26" i="12" s="1"/>
  <c r="D15" i="30" l="1"/>
  <c r="C15" i="30"/>
  <c r="F30" i="12"/>
  <c r="F31" i="12" s="1"/>
  <c r="F28" i="12"/>
  <c r="G30" i="12"/>
  <c r="G31" i="12" s="1"/>
  <c r="G28" i="12"/>
  <c r="G14" i="11" l="1"/>
  <c r="D13" i="11" l="1"/>
  <c r="G13" i="30" l="1"/>
  <c r="E13" i="30" s="1"/>
  <c r="G10" i="30" l="1"/>
  <c r="G12" i="30" l="1"/>
  <c r="E12" i="30" s="1"/>
  <c r="G9" i="30"/>
  <c r="E9" i="30" s="1"/>
  <c r="G7" i="30"/>
  <c r="E7" i="30" s="1"/>
  <c r="G4" i="30"/>
  <c r="E4" i="30" s="1"/>
  <c r="G11" i="30"/>
  <c r="E11" i="30" s="1"/>
  <c r="J69" i="13"/>
  <c r="G8" i="30" l="1"/>
  <c r="E8" i="30" s="1"/>
  <c r="G6" i="30"/>
  <c r="E6" i="30" s="1"/>
  <c r="G5" i="30"/>
  <c r="E5" i="30" s="1"/>
  <c r="K68" i="13" l="1"/>
  <c r="J53" i="13" l="1"/>
  <c r="G13" i="13"/>
  <c r="D47" i="13" l="1"/>
  <c r="E54" i="13" l="1"/>
  <c r="D54" i="13"/>
  <c r="D12" i="12" l="1"/>
  <c r="L22" i="12" l="1"/>
  <c r="M22" i="12" s="1"/>
  <c r="I22" i="12"/>
  <c r="J22" i="12" s="1"/>
  <c r="E47" i="13"/>
  <c r="I47" i="13" s="1"/>
  <c r="E12" i="12" l="1"/>
  <c r="E19" i="12" l="1"/>
  <c r="D19" i="12"/>
  <c r="H17" i="13" l="1"/>
  <c r="H16" i="13"/>
  <c r="I10" i="12" l="1"/>
  <c r="J10" i="12" s="1"/>
  <c r="I11" i="12"/>
  <c r="J11" i="12" s="1"/>
  <c r="I14" i="12"/>
  <c r="J14" i="12" s="1"/>
  <c r="I16" i="12"/>
  <c r="J16" i="12" s="1"/>
  <c r="I17" i="12"/>
  <c r="J17" i="12" s="1"/>
  <c r="E31" i="11"/>
  <c r="D31" i="11"/>
  <c r="I13" i="12" l="1"/>
  <c r="J13" i="12" s="1"/>
  <c r="G5" i="13" l="1"/>
  <c r="G6" i="13" l="1"/>
  <c r="E21" i="12" l="1"/>
  <c r="D21" i="12"/>
  <c r="D24" i="12" s="1"/>
  <c r="D26" i="12" s="1"/>
  <c r="D30" i="12" l="1"/>
  <c r="D31" i="12" s="1"/>
  <c r="E24" i="12"/>
  <c r="E26" i="12" s="1"/>
  <c r="E30" i="12" s="1"/>
  <c r="E31" i="12" s="1"/>
  <c r="E28" i="12" l="1"/>
  <c r="D28" i="12"/>
  <c r="I9" i="12" l="1"/>
  <c r="L9" i="12" l="1"/>
  <c r="M9" i="12" s="1"/>
  <c r="J9" i="12"/>
  <c r="G67" i="13" l="1"/>
  <c r="H67" i="13" s="1"/>
  <c r="G66" i="13"/>
  <c r="H66" i="13" s="1"/>
  <c r="G61" i="13"/>
  <c r="H61" i="13" s="1"/>
  <c r="G60" i="13"/>
  <c r="H60" i="13" s="1"/>
  <c r="G59" i="13"/>
  <c r="H59" i="13" s="1"/>
  <c r="G58" i="13"/>
  <c r="H58" i="13" s="1"/>
  <c r="G57" i="13"/>
  <c r="H57" i="13" s="1"/>
  <c r="G56" i="13"/>
  <c r="H56" i="13" s="1"/>
  <c r="G55" i="13"/>
  <c r="H55" i="13" s="1"/>
  <c r="G54" i="13"/>
  <c r="H54" i="13" s="1"/>
  <c r="G53" i="13"/>
  <c r="H53" i="13" s="1"/>
  <c r="G52" i="13"/>
  <c r="H52" i="13" s="1"/>
  <c r="G51" i="13"/>
  <c r="H51" i="13" s="1"/>
  <c r="G50" i="13"/>
  <c r="H50" i="13" s="1"/>
  <c r="G49" i="13"/>
  <c r="H49" i="13" s="1"/>
  <c r="G48" i="13"/>
  <c r="H48" i="13" s="1"/>
  <c r="G47" i="13"/>
  <c r="H47" i="13" s="1"/>
  <c r="G46" i="13"/>
  <c r="H46" i="13" s="1"/>
  <c r="G45" i="13"/>
  <c r="H45" i="13" s="1"/>
  <c r="G44" i="13"/>
  <c r="H44" i="13" s="1"/>
  <c r="G43" i="13"/>
  <c r="H43" i="13" s="1"/>
  <c r="G42" i="13"/>
  <c r="H42" i="13" s="1"/>
  <c r="G41" i="13"/>
  <c r="H41" i="13" s="1"/>
  <c r="G40" i="13"/>
  <c r="H40" i="13" s="1"/>
  <c r="G39" i="13"/>
  <c r="H39" i="13" s="1"/>
  <c r="G38" i="13"/>
  <c r="H38" i="13" s="1"/>
  <c r="G37" i="13"/>
  <c r="H37" i="13" s="1"/>
  <c r="G36" i="13"/>
  <c r="H36" i="13" s="1"/>
  <c r="G35" i="13"/>
  <c r="H35" i="13" s="1"/>
  <c r="G34" i="13"/>
  <c r="H34" i="13" s="1"/>
  <c r="G33" i="13"/>
  <c r="H33" i="13" s="1"/>
  <c r="G32" i="13"/>
  <c r="H32" i="13" s="1"/>
  <c r="G31" i="13"/>
  <c r="H31" i="13" s="1"/>
  <c r="G30" i="13"/>
  <c r="H30" i="13" s="1"/>
  <c r="G29" i="13"/>
  <c r="H29" i="13" s="1"/>
  <c r="G28" i="13"/>
  <c r="H28" i="13" s="1"/>
  <c r="G27" i="13"/>
  <c r="H27" i="13" s="1"/>
  <c r="G26" i="13"/>
  <c r="H26" i="13" s="1"/>
  <c r="G25" i="13"/>
  <c r="H25" i="13" s="1"/>
  <c r="G24" i="13"/>
  <c r="H24" i="13" s="1"/>
  <c r="G23" i="13"/>
  <c r="H23" i="13" s="1"/>
  <c r="G21" i="13"/>
  <c r="H21" i="13" s="1"/>
  <c r="G20" i="13"/>
  <c r="H20" i="13" s="1"/>
  <c r="G19" i="13"/>
  <c r="H19" i="13" s="1"/>
  <c r="G18" i="13"/>
  <c r="H18" i="13" s="1"/>
  <c r="H13" i="13"/>
  <c r="G12" i="13"/>
  <c r="H12" i="13" s="1"/>
  <c r="G11" i="13"/>
  <c r="H11" i="13" s="1"/>
  <c r="G9" i="13"/>
  <c r="H9" i="13" s="1"/>
  <c r="G8" i="13"/>
  <c r="H8" i="13" s="1"/>
  <c r="G7" i="13"/>
  <c r="H7" i="13" s="1"/>
  <c r="G4" i="13"/>
  <c r="H4" i="13" s="1"/>
  <c r="I27" i="12"/>
  <c r="J27" i="12" s="1"/>
  <c r="I20" i="12"/>
  <c r="J20" i="12" s="1"/>
  <c r="I8" i="12"/>
  <c r="J8" i="12" s="1"/>
  <c r="I7" i="12"/>
  <c r="J7" i="12" s="1"/>
  <c r="I6" i="12"/>
  <c r="J6" i="12" s="1"/>
  <c r="I5" i="12"/>
  <c r="J5" i="12" l="1"/>
  <c r="L8" i="12"/>
  <c r="M8" i="12" s="1"/>
  <c r="L27" i="12"/>
  <c r="M27" i="12" s="1"/>
  <c r="L6" i="12"/>
  <c r="M6" i="12" s="1"/>
  <c r="L20" i="12"/>
  <c r="M20" i="12" s="1"/>
  <c r="L14" i="12"/>
  <c r="M14" i="12" s="1"/>
  <c r="L16" i="12"/>
  <c r="M16" i="12" s="1"/>
  <c r="L11" i="12"/>
  <c r="M11" i="12" s="1"/>
  <c r="L13" i="12"/>
  <c r="M13" i="12" s="1"/>
  <c r="L5" i="12"/>
  <c r="M5" i="12" s="1"/>
  <c r="L10" i="12"/>
  <c r="M10" i="12" s="1"/>
  <c r="L21" i="12" l="1"/>
  <c r="M21" i="12" s="1"/>
  <c r="L7" i="12"/>
  <c r="M7" i="12" s="1"/>
  <c r="L17" i="12"/>
  <c r="M17" i="12" s="1"/>
  <c r="G14" i="30" l="1"/>
  <c r="E14" i="30" s="1"/>
  <c r="L28" i="12"/>
  <c r="M28" i="12" s="1"/>
  <c r="L24" i="12"/>
  <c r="M24" i="12" s="1"/>
  <c r="I19" i="12" l="1"/>
  <c r="L19" i="12" l="1"/>
  <c r="M19" i="12" s="1"/>
  <c r="J19" i="12"/>
  <c r="I21" i="12"/>
  <c r="J21" i="12" s="1"/>
  <c r="I24" i="12" l="1"/>
  <c r="J24" i="12" s="1"/>
  <c r="I26" i="12" l="1"/>
  <c r="J26" i="12" s="1"/>
  <c r="I28" i="12"/>
  <c r="J28" i="12" s="1"/>
  <c r="L26" i="12" l="1"/>
  <c r="M26" i="12" s="1"/>
  <c r="D26" i="11" l="1"/>
  <c r="D15" i="11"/>
  <c r="D54" i="11" l="1"/>
  <c r="D42" i="11"/>
  <c r="D63" i="11"/>
  <c r="D65" i="11" l="1"/>
  <c r="D28" i="11"/>
  <c r="D44" i="11"/>
  <c r="D56" i="11" l="1"/>
  <c r="D67" i="11" l="1"/>
  <c r="D69" i="11" s="1"/>
  <c r="G53" i="11" l="1"/>
  <c r="H53" i="11" s="1"/>
  <c r="G51" i="11"/>
  <c r="H51" i="11" s="1"/>
  <c r="G50" i="11"/>
  <c r="H50" i="11" s="1"/>
  <c r="G41" i="11"/>
  <c r="H41" i="11" s="1"/>
  <c r="G39" i="11"/>
  <c r="H39" i="11" s="1"/>
  <c r="G38" i="11"/>
  <c r="H38" i="11" s="1"/>
  <c r="G37" i="11"/>
  <c r="H37" i="11" s="1"/>
  <c r="G25" i="11"/>
  <c r="H25" i="11" s="1"/>
  <c r="G24" i="11"/>
  <c r="H24" i="11" s="1"/>
  <c r="G23" i="11"/>
  <c r="H23" i="11" s="1"/>
  <c r="G22" i="11"/>
  <c r="H22" i="11" s="1"/>
  <c r="G21" i="11"/>
  <c r="H21" i="11" s="1"/>
  <c r="G19" i="11"/>
  <c r="H19" i="11" s="1"/>
  <c r="G12" i="11"/>
  <c r="H12" i="11" s="1"/>
  <c r="G11" i="11"/>
  <c r="H11" i="11" s="1"/>
  <c r="G9" i="11"/>
  <c r="H9" i="11" s="1"/>
  <c r="G7" i="11"/>
  <c r="H7" i="11" s="1"/>
  <c r="G8" i="11" l="1"/>
  <c r="H8" i="11" s="1"/>
  <c r="G10" i="11"/>
  <c r="H10" i="11" s="1"/>
  <c r="G48" i="11"/>
  <c r="H48" i="11" s="1"/>
  <c r="G52" i="11"/>
  <c r="H52" i="11" s="1"/>
  <c r="G60" i="11"/>
  <c r="H60" i="11" s="1"/>
  <c r="H14" i="11"/>
  <c r="E13" i="11"/>
  <c r="G6" i="11"/>
  <c r="H6" i="11" s="1"/>
  <c r="G17" i="11"/>
  <c r="H17" i="11" s="1"/>
  <c r="G18" i="11"/>
  <c r="H18" i="11" s="1"/>
  <c r="G34" i="11"/>
  <c r="H34" i="11" s="1"/>
  <c r="G43" i="11"/>
  <c r="H43" i="11" s="1"/>
  <c r="G49" i="11"/>
  <c r="H49" i="11" s="1"/>
  <c r="G61" i="11"/>
  <c r="H61" i="11" s="1"/>
  <c r="G35" i="11"/>
  <c r="H35" i="11" s="1"/>
  <c r="G46" i="11"/>
  <c r="H46" i="11" s="1"/>
  <c r="G36" i="11"/>
  <c r="H36" i="11" s="1"/>
  <c r="G40" i="11"/>
  <c r="H40" i="11" s="1"/>
  <c r="G47" i="11"/>
  <c r="H47" i="11" s="1"/>
  <c r="G59" i="11"/>
  <c r="H59" i="11" s="1"/>
  <c r="E42" i="11" l="1"/>
  <c r="E44" i="11" s="1"/>
  <c r="E54" i="11"/>
  <c r="E26" i="11"/>
  <c r="G64" i="11"/>
  <c r="H64" i="11" s="1"/>
  <c r="E63" i="11"/>
  <c r="G63" i="11" s="1"/>
  <c r="G58" i="11"/>
  <c r="H58" i="11" s="1"/>
  <c r="E15" i="11"/>
  <c r="G13" i="11"/>
  <c r="H13" i="11" s="1"/>
  <c r="G15" i="11" l="1"/>
  <c r="H15" i="11" s="1"/>
  <c r="G42" i="11"/>
  <c r="H42" i="11" s="1"/>
  <c r="G54" i="11"/>
  <c r="H54" i="11" s="1"/>
  <c r="G26" i="11"/>
  <c r="H26" i="11" s="1"/>
  <c r="E28" i="11"/>
  <c r="G28" i="11" s="1"/>
  <c r="H28" i="11" s="1"/>
  <c r="E65" i="11"/>
  <c r="G65" i="11" s="1"/>
  <c r="H65" i="11" s="1"/>
  <c r="H63" i="11"/>
  <c r="E56" i="11"/>
  <c r="G44" i="11"/>
  <c r="H44" i="11" s="1"/>
  <c r="E67" i="11" l="1"/>
  <c r="G56" i="11"/>
  <c r="H56" i="11" s="1"/>
  <c r="E69" i="11" l="1"/>
  <c r="G67" i="11"/>
  <c r="H67" i="11" s="1"/>
  <c r="D64" i="13" l="1"/>
  <c r="D65" i="13" s="1"/>
  <c r="G62" i="13" l="1"/>
  <c r="H62" i="13" s="1"/>
  <c r="E64" i="13"/>
  <c r="G63" i="13"/>
  <c r="H63" i="13" s="1"/>
  <c r="G64" i="13" l="1"/>
  <c r="H64" i="13" s="1"/>
  <c r="G69" i="13" l="1"/>
  <c r="H69" i="13" s="1"/>
  <c r="G14" i="13" l="1"/>
  <c r="H14" i="13" s="1"/>
  <c r="G10" i="13" l="1"/>
  <c r="H10" i="13" s="1"/>
  <c r="G15" i="13" l="1"/>
  <c r="H15" i="13" s="1"/>
  <c r="G22" i="13" l="1"/>
  <c r="H22" i="13" s="1"/>
  <c r="E65" i="13"/>
  <c r="G65" i="13" s="1"/>
  <c r="H65" i="13" s="1"/>
  <c r="G68" i="13" l="1"/>
  <c r="H68" i="13" s="1"/>
  <c r="D72" i="13"/>
  <c r="G70" i="13"/>
  <c r="H70" i="13" s="1"/>
</calcChain>
</file>

<file path=xl/sharedStrings.xml><?xml version="1.0" encoding="utf-8"?>
<sst xmlns="http://schemas.openxmlformats.org/spreadsheetml/2006/main" count="426" uniqueCount="302">
  <si>
    <t>Results</t>
  </si>
  <si>
    <t>Income Statement (M$)</t>
  </si>
  <si>
    <t>Dec. 24</t>
  </si>
  <si>
    <t>Dec. 23</t>
  </si>
  <si>
    <t xml:space="preserve"> % Var.</t>
  </si>
  <si>
    <t>2024 / 2023</t>
  </si>
  <si>
    <t>Ordinary income</t>
  </si>
  <si>
    <t>Operating costs and expenses</t>
  </si>
  <si>
    <t>EBITDA</t>
  </si>
  <si>
    <t>Depreciation and amortization</t>
  </si>
  <si>
    <t>Operating result</t>
  </si>
  <si>
    <t>Other earnings</t>
  </si>
  <si>
    <t>Impairment losses</t>
  </si>
  <si>
    <t>Tax expenditure</t>
  </si>
  <si>
    <t>Minority Interest</t>
  </si>
  <si>
    <t>Net income</t>
  </si>
  <si>
    <t>Revenue Analysis</t>
  </si>
  <si>
    <t>Sales</t>
  </si>
  <si>
    <t>Thousands $</t>
  </si>
  <si>
    <t>M$</t>
  </si>
  <si>
    <t>Drinking water</t>
  </si>
  <si>
    <t>Wastewater</t>
  </si>
  <si>
    <t>Non-regulated income</t>
  </si>
  <si>
    <t>Other regulated income</t>
  </si>
  <si>
    <t>Total</t>
  </si>
  <si>
    <r>
      <t>Sales Volume (thousands of m</t>
    </r>
    <r>
      <rPr>
        <b/>
        <vertAlign val="superscript"/>
        <sz val="9"/>
        <color rgb="FF44546A"/>
        <rFont val="Calibri"/>
        <family val="2"/>
      </rPr>
      <t>3</t>
    </r>
    <r>
      <rPr>
        <b/>
        <sz val="9"/>
        <color rgb="FF44546A"/>
        <rFont val="Calibri"/>
        <family val="2"/>
      </rPr>
      <t>)</t>
    </r>
  </si>
  <si>
    <t>% Var.</t>
  </si>
  <si>
    <t>Difference</t>
  </si>
  <si>
    <t xml:space="preserve"> Drinking water</t>
  </si>
  <si>
    <t>Wastewater collection</t>
  </si>
  <si>
    <t>Treatment and disposal of wastewater</t>
  </si>
  <si>
    <t>Interconnections*</t>
  </si>
  <si>
    <t>Customers</t>
  </si>
  <si>
    <t>(M$)</t>
  </si>
  <si>
    <t>Accumulated Results Water Segment</t>
  </si>
  <si>
    <t>External income</t>
  </si>
  <si>
    <t>Income segments</t>
  </si>
  <si>
    <t>Other gains (losses)</t>
  </si>
  <si>
    <t>&lt;(200%)</t>
  </si>
  <si>
    <t>Minority interest</t>
  </si>
  <si>
    <t>Accumulated Results Non-Water Segment</t>
  </si>
  <si>
    <t>3T24</t>
  </si>
  <si>
    <t>3T23</t>
  </si>
  <si>
    <t>2Q24 – 2Q23</t>
  </si>
  <si>
    <t>Ordinary Income</t>
  </si>
  <si>
    <t>Operating Costs and Expenses</t>
  </si>
  <si>
    <t>Depreciation and Amortization</t>
  </si>
  <si>
    <t>Operating Result</t>
  </si>
  <si>
    <t>Other (Losses) Gains</t>
  </si>
  <si>
    <t xml:space="preserve"> Impairment losses</t>
  </si>
  <si>
    <t>Financial Result*</t>
  </si>
  <si>
    <t>Minority interest</t>
  </si>
  <si>
    <t>Net Income</t>
  </si>
  <si>
    <t>Assets</t>
  </si>
  <si>
    <t xml:space="preserve"> Dec. 23</t>
  </si>
  <si>
    <t>Current assets</t>
  </si>
  <si>
    <t>Non-current assets</t>
  </si>
  <si>
    <t>Total assets</t>
  </si>
  <si>
    <t>Liabilities and equity</t>
  </si>
  <si>
    <t>Current liabilities</t>
  </si>
  <si>
    <t>Non-current liabilities</t>
  </si>
  <si>
    <t>Total liabilities</t>
  </si>
  <si>
    <t>Equity attributable to the owners of the parent company</t>
  </si>
  <si>
    <t>Non-controlling interests</t>
  </si>
  <si>
    <t>Total assets</t>
  </si>
  <si>
    <t>Total liabilities and equity</t>
  </si>
  <si>
    <t>Investments (Thousands $)</t>
  </si>
  <si>
    <t>Drilling and reinforcement of water supply system</t>
  </si>
  <si>
    <t>Hydraulic efficiency plan</t>
  </si>
  <si>
    <t>Expansion of the Biological Treatment Line at the Melipilla Plant</t>
  </si>
  <si>
    <t>Vizcachitas - Tagle filter renewal</t>
  </si>
  <si>
    <t>Other investment projects</t>
  </si>
  <si>
    <t>Financial Debt M$</t>
  </si>
  <si>
    <t>Currency</t>
  </si>
  <si>
    <t>Total</t>
  </si>
  <si>
    <t>12 months</t>
  </si>
  <si>
    <t>1 to 3 years</t>
  </si>
  <si>
    <t>3 to 5 years</t>
  </si>
  <si>
    <t>more than 5 years</t>
  </si>
  <si>
    <t>$</t>
  </si>
  <si>
    <t>Bonds/Derivatives</t>
  </si>
  <si>
    <t>Loans</t>
  </si>
  <si>
    <t xml:space="preserve"> Forward</t>
  </si>
  <si>
    <t xml:space="preserve"> EUR</t>
  </si>
  <si>
    <t>Total other financial liabilities</t>
  </si>
  <si>
    <t>Lease liabilities</t>
  </si>
  <si>
    <t>Total lease liabilities</t>
  </si>
  <si>
    <t>Totals</t>
  </si>
  <si>
    <t>Bonds</t>
  </si>
  <si>
    <t>Variable</t>
  </si>
  <si>
    <t>Variable bank loans</t>
  </si>
  <si>
    <t>Fixed bank loans</t>
  </si>
  <si>
    <t>Reimbursable financial contributions</t>
  </si>
  <si>
    <t xml:space="preserve"> Derivative</t>
  </si>
  <si>
    <t>Forward</t>
  </si>
  <si>
    <t>Lease liability</t>
  </si>
  <si>
    <t xml:space="preserve"> Total</t>
  </si>
  <si>
    <t>Cash Flow Statements (M$)</t>
  </si>
  <si>
    <t>Operation activities</t>
  </si>
  <si>
    <t>Investment activities</t>
  </si>
  <si>
    <t>Financing activities</t>
  </si>
  <si>
    <t>Net cash flow for the year</t>
  </si>
  <si>
    <t>Ending cash balance</t>
  </si>
  <si>
    <t>Liquidity</t>
  </si>
  <si>
    <t>Current liquidity</t>
  </si>
  <si>
    <t>times</t>
  </si>
  <si>
    <t>Indebtedness</t>
  </si>
  <si>
    <t>Total debt</t>
  </si>
  <si>
    <t>Current debt</t>
  </si>
  <si>
    <t>Non-current debt</t>
  </si>
  <si>
    <t>Annualized financial expense coverage</t>
  </si>
  <si>
    <t>Profitability</t>
  </si>
  <si>
    <t>Return on equity attributable to owners of the parent company, annualized</t>
  </si>
  <si>
    <t>%</t>
  </si>
  <si>
    <t>Annualized return on assets</t>
  </si>
  <si>
    <t>Annualized earnings per share</t>
  </si>
  <si>
    <t>Dividend return (*)</t>
  </si>
  <si>
    <t>Period</t>
  </si>
  <si>
    <t>Quarter</t>
  </si>
  <si>
    <t xml:space="preserve"> STATEMENTS OF INCOME BY NATURE</t>
  </si>
  <si>
    <t>Note</t>
  </si>
  <si>
    <t>01-07-2024 30-09-2024</t>
  </si>
  <si>
    <t>01-07-2023 30-09-2023</t>
  </si>
  <si>
    <t>Variation in</t>
  </si>
  <si>
    <t>Income from ordinary activities</t>
  </si>
  <si>
    <t>Raw materials and consumables used</t>
  </si>
  <si>
    <t>Employee benefits expenses</t>
  </si>
  <si>
    <t>Depreciation and amortization expense</t>
  </si>
  <si>
    <t>12-14-15</t>
  </si>
  <si>
    <t>Impairment gains and reversals of impairment losses (Impairment losses) determined in accordance with IFRS 9 for financial assets</t>
  </si>
  <si>
    <t>24</t>
  </si>
  <si>
    <t>Other expenses, by nature</t>
  </si>
  <si>
    <t>Profit (loss) from operating activities</t>
  </si>
  <si>
    <t>Financial income</t>
  </si>
  <si>
    <t>Financial costs</t>
  </si>
  <si>
    <t>Impairment losses (reversals of impairment losses) recognized in profit or loss for the period</t>
  </si>
  <si>
    <t>Foreign currency exchange gains (losses)</t>
  </si>
  <si>
    <t>Result by resettable units</t>
  </si>
  <si>
    <t>Participation in profits (losses) of associates and joint ventures</t>
  </si>
  <si>
    <t>Profit before taxes</t>
  </si>
  <si>
    <t>Income tax expenses</t>
  </si>
  <si>
    <t>Profit from continuing operations</t>
  </si>
  <si>
    <t>Profit (loss) from discontinued operations</t>
  </si>
  <si>
    <t>Revenue</t>
  </si>
  <si>
    <t>Profit attributable to</t>
  </si>
  <si>
    <t/>
  </si>
  <si>
    <t>Profit attributable to the owners of the parent company</t>
  </si>
  <si>
    <t>Profit attributable to non-controlling interests</t>
  </si>
  <si>
    <t xml:space="preserve"> Revenue</t>
  </si>
  <si>
    <t>Earnings per share</t>
  </si>
  <si>
    <t>Basic earnings per share from continuing operations ($)</t>
  </si>
  <si>
    <t xml:space="preserve"> Basic earnings per share</t>
  </si>
  <si>
    <t>ASSETS</t>
  </si>
  <si>
    <t>CURRENT ASSETS</t>
  </si>
  <si>
    <t>Cash and cash equivalents</t>
  </si>
  <si>
    <t>Greater investment, greater payments to suppliers of goods and services</t>
  </si>
  <si>
    <t>Other financial assets</t>
  </si>
  <si>
    <t xml:space="preserve"> Payment of Bonds</t>
  </si>
  <si>
    <t>Other non-financial assets</t>
  </si>
  <si>
    <t>Lower advance secure payments</t>
  </si>
  <si>
    <t>Trade debtors and other receivables</t>
  </si>
  <si>
    <t>Higher provision for bad debts, lower provision for accrued income, lower occasional sales</t>
  </si>
  <si>
    <t>Accounts receivable from related parties</t>
  </si>
  <si>
    <t>Inventories</t>
  </si>
  <si>
    <t>Current tax assets</t>
  </si>
  <si>
    <t>Total current assets other than disposal assets or groups classified as held for sale or held for distribution to owners</t>
  </si>
  <si>
    <t>Non-current assets held for sale</t>
  </si>
  <si>
    <t>TOTAL CURRENT ASSETS</t>
  </si>
  <si>
    <t>NON-CURRENT ASSETS</t>
  </si>
  <si>
    <t>Higher anticipated expenses</t>
  </si>
  <si>
    <t>Rights receivable</t>
  </si>
  <si>
    <t>Investments accounted for using the equity method</t>
  </si>
  <si>
    <t>Intangible assets other than goodwill</t>
  </si>
  <si>
    <t>Lower investment in intangible assets</t>
  </si>
  <si>
    <t>Capital gain</t>
  </si>
  <si>
    <t>Property, plant and equipment</t>
  </si>
  <si>
    <t>Increased investment in PPE</t>
  </si>
  <si>
    <t>Right-of-use assets</t>
  </si>
  <si>
    <t>Deferred tax assets</t>
  </si>
  <si>
    <t>TOTAL NON-CURRENT ASSETS</t>
  </si>
  <si>
    <t>TOTAL ASSETS</t>
  </si>
  <si>
    <t>EQUITY AND LIABILITIES</t>
  </si>
  <si>
    <t>CURRENT LIABILITIES</t>
  </si>
  <si>
    <t xml:space="preserve"> Other financial liabilities</t>
  </si>
  <si>
    <t>Prepayment or settlement of bank loans, lower AFR</t>
  </si>
  <si>
    <t>Lease liabilities</t>
  </si>
  <si>
    <t>Trade and other payables</t>
  </si>
  <si>
    <t>Increased payment to suppliers of goods and services</t>
  </si>
  <si>
    <t>Accounts payable to related parties</t>
  </si>
  <si>
    <t>Other provisions</t>
  </si>
  <si>
    <t>Tax liabilities</t>
  </si>
  <si>
    <t>Current provisions for employee benefits</t>
  </si>
  <si>
    <t>Other non-financial liabilities</t>
  </si>
  <si>
    <t>Lower VAT, PPM and other taxes</t>
  </si>
  <si>
    <t>Total current liabilities other than liabilities included in disposal groups classified as held for sale</t>
  </si>
  <si>
    <t>Liabilities included in disposal groups classified as held for sale</t>
  </si>
  <si>
    <t>TOTAL CURRENT LIABILITIES</t>
  </si>
  <si>
    <t>NON-CURRENT LIABILITIES</t>
  </si>
  <si>
    <t>Other financial liabilities</t>
  </si>
  <si>
    <t>Swiss Bond Placement</t>
  </si>
  <si>
    <t>Other accounts payable</t>
  </si>
  <si>
    <t>Deferred tax liability</t>
  </si>
  <si>
    <t>Non-current provisions for employee benefits</t>
  </si>
  <si>
    <t>TOTAL NON-CURRENT LIABILITIES</t>
  </si>
  <si>
    <t>TOTAL LIABILITIES</t>
  </si>
  <si>
    <t>HERITAGE</t>
  </si>
  <si>
    <t>Issued Capital</t>
  </si>
  <si>
    <t>Accumulated earnings (losses)</t>
  </si>
  <si>
    <t>Issue premiums</t>
  </si>
  <si>
    <t>Other equity interests</t>
  </si>
  <si>
    <t>Other reservations</t>
  </si>
  <si>
    <t xml:space="preserve"> TOTAL EQUITY</t>
  </si>
  <si>
    <t>TOTAL EQUITY AND LIABILITIES</t>
  </si>
  <si>
    <t>Control</t>
  </si>
  <si>
    <t>Direct Cash Flow Statement</t>
  </si>
  <si>
    <t>Collections from the sale of goods and provision of services</t>
  </si>
  <si>
    <t>Collections from royalties, fees, commissions and other income from ordinary activities</t>
  </si>
  <si>
    <t>Collections from contracts held for intermediation or trading purposes</t>
  </si>
  <si>
    <t>Collections from premiums and benefits, annuities and other benefits of underwritten policies</t>
  </si>
  <si>
    <t>Other charges for operating activities</t>
  </si>
  <si>
    <t xml:space="preserve"> Types of charges for operating activities</t>
  </si>
  <si>
    <t>Payments to suppliers for the supply of goods and services</t>
  </si>
  <si>
    <t>Payments from contracts held for intermediation or trading</t>
  </si>
  <si>
    <t>Payments to and on behalf of employees</t>
  </si>
  <si>
    <t>Payments for premiums and benefits, annuities and other obligations arising from the policies subscribed</t>
  </si>
  <si>
    <t>Other payments for operating activities</t>
  </si>
  <si>
    <t xml:space="preserve"> sale of materials</t>
  </si>
  <si>
    <t>Types of cash payments from operating activities</t>
  </si>
  <si>
    <t>Dividends paid</t>
  </si>
  <si>
    <t>Dividends received</t>
  </si>
  <si>
    <t>Interest paid</t>
  </si>
  <si>
    <t>Interest received</t>
  </si>
  <si>
    <t xml:space="preserve"> rate increase on fixed-income instruments</t>
  </si>
  <si>
    <t>Income taxes (paid)</t>
  </si>
  <si>
    <t>Other cash inflows (outflows)</t>
  </si>
  <si>
    <t>Cash flows from (used in) operating activities</t>
  </si>
  <si>
    <t>Cash flows from the loss of control of subsidiaries or other businesses</t>
  </si>
  <si>
    <t>Cash flows used to gain control of subsidiaries or other businesses</t>
  </si>
  <si>
    <t>Cash flows used in the purchase of non-controlling interests</t>
  </si>
  <si>
    <t>Other charges for the sale of equity or debt instruments of other entities</t>
  </si>
  <si>
    <t>Other payments to acquire equity or debt instruments from other entities</t>
  </si>
  <si>
    <t>Other collections from the sale of interests in joint ventures</t>
  </si>
  <si>
    <t>Other payments to acquire interests in joint ventures</t>
  </si>
  <si>
    <t>Loans to related entities</t>
  </si>
  <si>
    <t>Amounts from sales of property, plant and equipment</t>
  </si>
  <si>
    <t>Purchases of property, plant and equipment</t>
  </si>
  <si>
    <t>Amounts from sales of intangible assets</t>
  </si>
  <si>
    <t>Purchases of intangible assets</t>
  </si>
  <si>
    <t>Proceeds from sales of other long-term assets</t>
  </si>
  <si>
    <t>Purchases of other long-term assets</t>
  </si>
  <si>
    <t>Amounts from government subsidies</t>
  </si>
  <si>
    <t>Cash advances and loans granted to third parties</t>
  </si>
  <si>
    <t>Collections from the repayment of advances and loans granted to third parties</t>
  </si>
  <si>
    <t>Payments derived from futures, forward, options and swap contracts</t>
  </si>
  <si>
    <t>Collections from futures, forward, options and swap contracts</t>
  </si>
  <si>
    <t>Collections from related entities</t>
  </si>
  <si>
    <t>Income taxes refunded (paid)</t>
  </si>
  <si>
    <t>Cash flows from (used in) investing activities</t>
  </si>
  <si>
    <t>Amounts from the issue of shares</t>
  </si>
  <si>
    <t>Amounts from the issuance of other equity instruments</t>
  </si>
  <si>
    <t>Payments to acquire or redeem the entity's shares</t>
  </si>
  <si>
    <t>Payments for other equity interests</t>
  </si>
  <si>
    <t>Amounts from long-term loans</t>
  </si>
  <si>
    <t>afr</t>
  </si>
  <si>
    <t>Amounts from short-term loans</t>
  </si>
  <si>
    <t>Amounts from loans, classified as financing activities</t>
  </si>
  <si>
    <t>Loans from related entities</t>
  </si>
  <si>
    <t>Loan repayments</t>
  </si>
  <si>
    <t xml:space="preserve"> AFR payment</t>
  </si>
  <si>
    <t>Payments of liabilities for financial leases</t>
  </si>
  <si>
    <t>Loan payments to related entities</t>
  </si>
  <si>
    <t>bonus payment</t>
  </si>
  <si>
    <t xml:space="preserve"> Cash flows from (used in) financing activities</t>
  </si>
  <si>
    <t xml:space="preserve"> Increase (decrease) in cash and cash equivalents, before the effect of exchange rate changes</t>
  </si>
  <si>
    <t>Effects of exchange rate changes on cash and cash equivalents.</t>
  </si>
  <si>
    <t>Effects of exchange rate changes on cash and cash equivalents</t>
  </si>
  <si>
    <t>Net increase (decrease) in cash and cash equivalents</t>
  </si>
  <si>
    <t>Cash and cash equivalents at the beginning of the period</t>
  </si>
  <si>
    <t>Cash and cash equivalents at the end of the period</t>
  </si>
  <si>
    <t>https://www.bolsadesantiago.com/#/cierre_bursatil</t>
  </si>
  <si>
    <t>Composition by instruments</t>
  </si>
  <si>
    <t>Promissory notes</t>
  </si>
  <si>
    <t>Bonds</t>
  </si>
  <si>
    <t>Loans</t>
  </si>
  <si>
    <t>Lease liability</t>
  </si>
  <si>
    <t>Composition by rates</t>
  </si>
  <si>
    <t>Fixxed</t>
  </si>
  <si>
    <t>Non-Sanitation Services</t>
  </si>
  <si>
    <t>Share</t>
  </si>
  <si>
    <t>Non-regulated non-sanitation products</t>
  </si>
  <si>
    <t>Hidrogística S.A.</t>
  </si>
  <si>
    <t>EcoRiles S.A.</t>
  </si>
  <si>
    <t>Anam S.A.</t>
  </si>
  <si>
    <t>Biogenera S.A.</t>
  </si>
  <si>
    <t>Tax expenses</t>
  </si>
  <si>
    <t>Financial results*</t>
  </si>
  <si>
    <t>Wastewater networks renewal</t>
  </si>
  <si>
    <t>Drinking water networks renewal</t>
  </si>
  <si>
    <t>Water connections and meters renewal</t>
  </si>
  <si>
    <t>La Farfana-Trebal Mapocho biofactories' assets replacement</t>
  </si>
  <si>
    <t>Macro-metering plan for wells and ponds</t>
  </si>
  <si>
    <t>Acid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</si>
</sst>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 * #,##0_ ;_ * \-#,##0_ ;_ * &quot;-&quot;_ ;_ @_ "/>
    <numFmt numFmtId="164" formatCode="_(* #,##0_);_(* \(#,##0\);_(* &quot;-&quot;_);_(@_)"/>
    <numFmt numFmtId="165" formatCode="_(* #,##0.00_);_(* \(#,##0.00\);_(* &quot;-&quot;??_);_(@_)"/>
    <numFmt numFmtId="166" formatCode="_-* #,##0.00_-;\-* #,##0.00_-;_-* &quot;-&quot;??_-;_-@_-"/>
    <numFmt numFmtId="167" formatCode="_-* #,##0.00\ _€_-;\-* #,##0.00\ _€_-;_-* &quot;-&quot;??\ _€_-;_-@_-"/>
    <numFmt numFmtId="168" formatCode="##,##0;\(##,##0\)"/>
    <numFmt numFmtId="169" formatCode="0.0000%"/>
    <numFmt numFmtId="170" formatCode="0.0%"/>
    <numFmt numFmtId="171" formatCode="dd\-mm\-yyyy"/>
    <numFmt numFmtId="172" formatCode="d\-m\-yyyy"/>
    <numFmt numFmtId="173" formatCode="_-* #,##0.00\ &quot;DM&quot;_-;\-* #,##0.00\ &quot;DM&quot;_-;_-* &quot;-&quot;??\ &quot;DM&quot;_-;_-@_-"/>
    <numFmt numFmtId="174" formatCode="_-* #,##0.00\ [$€]_-;\-* #,##0.00\ [$€]_-;_-* &quot;-&quot;??\ [$€]_-;_-@_-"/>
    <numFmt numFmtId="175" formatCode="_-* #,##0\ _D_M_-;\-* #,##0\ _D_M_-;_-* &quot;-&quot;\ _D_M_-;_-@_-"/>
    <numFmt numFmtId="176" formatCode="_-* #,##0.00\ _D_M_-;\-* #,##0.00\ _D_M_-;_-* &quot;-&quot;??\ _D_M_-;_-@_-"/>
    <numFmt numFmtId="177" formatCode="_-* #,##0\ &quot;DM&quot;_-;\-* #,##0\ &quot;DM&quot;_-;_-* &quot;-&quot;\ &quot;DM&quot;_-;_-@_-"/>
    <numFmt numFmtId="178" formatCode="#,##0.000"/>
    <numFmt numFmtId="179" formatCode="#,##0\ ;\(#,##0\);\-\ ;"/>
    <numFmt numFmtId="180" formatCode="0.0%_);\(0.0%\)"/>
    <numFmt numFmtId="181" formatCode="#,##0;\(#,##0\);\-"/>
    <numFmt numFmtId="182" formatCode="#,##0.000;\(#,##0.000\);\-"/>
    <numFmt numFmtId="183" formatCode="#,##0.0"/>
    <numFmt numFmtId="184" formatCode="0.000000%"/>
  </numFmts>
  <fonts count="9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9"/>
      <name val="Czcionka tekstu podstawowego"/>
      <family val="2"/>
      <charset val="238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indexed="23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8"/>
      <name val="Arial"/>
      <family val="2"/>
    </font>
    <font>
      <sz val="10"/>
      <color indexed="8"/>
      <name val="Calibri"/>
      <family val="2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6"/>
      <name val="Calibri"/>
      <family val="2"/>
    </font>
    <font>
      <sz val="11"/>
      <color indexed="37"/>
      <name val="Calibri"/>
      <family val="2"/>
    </font>
    <font>
      <sz val="11"/>
      <color indexed="62"/>
      <name val="Calibri"/>
      <family val="2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</font>
    <font>
      <sz val="11"/>
      <color indexed="60"/>
      <name val="Czcionka tekstu podstawowego"/>
      <family val="2"/>
      <charset val="238"/>
    </font>
    <font>
      <sz val="8"/>
      <name val="ＭＳ Ｐゴシック"/>
      <family val="3"/>
      <charset val="128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56"/>
      <name val="Cambria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i/>
      <sz val="10"/>
      <color rgb="FF7F7F7F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Calibri"/>
      <family val="2"/>
      <scheme val="minor"/>
    </font>
    <font>
      <b/>
      <sz val="9"/>
      <color rgb="FF44546A"/>
      <name val="Calibri"/>
      <family val="2"/>
      <scheme val="minor"/>
    </font>
    <font>
      <sz val="9"/>
      <color rgb="FF44546A"/>
      <name val="Calibri"/>
      <family val="2"/>
      <scheme val="minor"/>
    </font>
    <font>
      <sz val="10"/>
      <color rgb="FF44546A"/>
      <name val="Calibri"/>
      <family val="2"/>
      <scheme val="minor"/>
    </font>
    <font>
      <b/>
      <sz val="10"/>
      <color rgb="FF44546A"/>
      <name val="Calibri"/>
      <family val="2"/>
      <scheme val="minor"/>
    </font>
    <font>
      <b/>
      <u/>
      <sz val="10"/>
      <color rgb="FF44546A"/>
      <name val="Calibri"/>
      <family val="2"/>
      <scheme val="minor"/>
    </font>
    <font>
      <sz val="11"/>
      <color rgb="FF44546A"/>
      <name val="Calibri"/>
      <family val="2"/>
      <scheme val="minor"/>
    </font>
    <font>
      <sz val="9"/>
      <color rgb="FF44546A"/>
      <name val="Calibri"/>
      <family val="2"/>
    </font>
    <font>
      <sz val="10"/>
      <name val="Calibri"/>
      <family val="2"/>
    </font>
    <font>
      <b/>
      <sz val="9"/>
      <color rgb="FF44546A"/>
      <name val="Calibri"/>
      <family val="2"/>
    </font>
    <font>
      <b/>
      <vertAlign val="superscript"/>
      <sz val="9"/>
      <color rgb="FF44546A"/>
      <name val="Calibri"/>
      <family val="2"/>
    </font>
    <font>
      <sz val="8"/>
      <color rgb="FF44546A"/>
      <name val="Calibri"/>
      <family val="2"/>
      <scheme val="minor"/>
    </font>
    <font>
      <b/>
      <sz val="8"/>
      <color rgb="FF44546A"/>
      <name val="Calibri"/>
      <family val="2"/>
      <scheme val="minor"/>
    </font>
    <font>
      <sz val="9"/>
      <color rgb="FF1F3864"/>
      <name val="Calibri"/>
      <family val="2"/>
    </font>
    <font>
      <sz val="11"/>
      <color theme="1"/>
      <name val="Calibri"/>
      <family val="2"/>
      <charset val="177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66"/>
      <name val="Calibri"/>
      <family val="2"/>
      <scheme val="minor"/>
    </font>
    <font>
      <sz val="10"/>
      <color rgb="FF000066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10"/>
      <color theme="10"/>
      <name val="Arial"/>
      <family val="2"/>
    </font>
    <font>
      <sz val="10"/>
      <color theme="3" tint="0.79998168889431442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</font>
    <font>
      <b/>
      <sz val="10"/>
      <name val="Cambria"/>
      <family val="2"/>
      <scheme val="major"/>
    </font>
    <font>
      <b/>
      <sz val="10"/>
      <name val="Calibri"/>
      <family val="2"/>
    </font>
    <font>
      <sz val="9"/>
      <name val="Cambria"/>
      <family val="2"/>
      <scheme val="major"/>
    </font>
  </fonts>
  <fills count="9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10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solid">
        <fgColor indexed="18"/>
        <bgColor indexed="18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3"/>
        <bgColor indexed="53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double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55"/>
      </left>
      <right style="thin">
        <color indexed="55"/>
      </right>
      <top style="thin">
        <color indexed="55"/>
      </top>
      <bottom style="medium">
        <color indexed="55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 style="medium">
        <color indexed="55"/>
      </top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medium">
        <color indexed="55"/>
      </left>
      <right style="thin">
        <color indexed="55"/>
      </right>
      <top style="medium">
        <color indexed="55"/>
      </top>
      <bottom/>
      <diagonal/>
    </border>
    <border>
      <left style="thin">
        <color indexed="23"/>
      </left>
      <right style="thin">
        <color indexed="23"/>
      </right>
      <top style="medium">
        <color indexed="55"/>
      </top>
      <bottom/>
      <diagonal/>
    </border>
    <border>
      <left style="medium">
        <color rgb="FF92D050"/>
      </left>
      <right style="thin">
        <color rgb="FF92D050"/>
      </right>
      <top/>
      <bottom/>
      <diagonal/>
    </border>
    <border>
      <left style="thin">
        <color rgb="FF92D050"/>
      </left>
      <right style="medium">
        <color rgb="FF92D050"/>
      </right>
      <top/>
      <bottom/>
      <diagonal/>
    </border>
    <border>
      <left style="medium">
        <color rgb="FF92D050"/>
      </left>
      <right style="thin">
        <color rgb="FF92D050"/>
      </right>
      <top/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/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 style="medium">
        <color rgb="FF92D050"/>
      </left>
      <right style="thin">
        <color rgb="FF92D050"/>
      </right>
      <top/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/>
      <bottom style="thin">
        <color rgb="FF92D050"/>
      </bottom>
      <diagonal/>
    </border>
    <border>
      <left style="medium">
        <color rgb="FF92D050"/>
      </left>
      <right/>
      <top style="medium">
        <color rgb="FF92D050"/>
      </top>
      <bottom style="thin">
        <color rgb="FF92D050"/>
      </bottom>
      <diagonal/>
    </border>
    <border>
      <left/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rgb="FF92D05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</borders>
  <cellStyleXfs count="1704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7" fillId="8" borderId="0" applyNumberFormat="0" applyBorder="0" applyAlignment="0" applyProtection="0"/>
    <xf numFmtId="0" fontId="62" fillId="74" borderId="0" applyNumberFormat="0" applyBorder="0" applyAlignment="0" applyProtection="0"/>
    <xf numFmtId="0" fontId="63" fillId="74" borderId="0" applyNumberFormat="0" applyBorder="0" applyAlignment="0" applyProtection="0"/>
    <xf numFmtId="0" fontId="7" fillId="9" borderId="0" applyNumberFormat="0" applyBorder="0" applyAlignment="0" applyProtection="0"/>
    <xf numFmtId="0" fontId="62" fillId="75" borderId="0" applyNumberFormat="0" applyBorder="0" applyAlignment="0" applyProtection="0"/>
    <xf numFmtId="0" fontId="63" fillId="75" borderId="0" applyNumberFormat="0" applyBorder="0" applyAlignment="0" applyProtection="0"/>
    <xf numFmtId="0" fontId="7" fillId="10" borderId="0" applyNumberFormat="0" applyBorder="0" applyAlignment="0" applyProtection="0"/>
    <xf numFmtId="0" fontId="62" fillId="76" borderId="0" applyNumberFormat="0" applyBorder="0" applyAlignment="0" applyProtection="0"/>
    <xf numFmtId="0" fontId="63" fillId="76" borderId="0" applyNumberFormat="0" applyBorder="0" applyAlignment="0" applyProtection="0"/>
    <xf numFmtId="0" fontId="7" fillId="11" borderId="0" applyNumberFormat="0" applyBorder="0" applyAlignment="0" applyProtection="0"/>
    <xf numFmtId="0" fontId="62" fillId="77" borderId="0" applyNumberFormat="0" applyBorder="0" applyAlignment="0" applyProtection="0"/>
    <xf numFmtId="0" fontId="63" fillId="77" borderId="0" applyNumberFormat="0" applyBorder="0" applyAlignment="0" applyProtection="0"/>
    <xf numFmtId="0" fontId="7" fillId="12" borderId="0" applyNumberFormat="0" applyBorder="0" applyAlignment="0" applyProtection="0"/>
    <xf numFmtId="0" fontId="62" fillId="78" borderId="0" applyNumberFormat="0" applyBorder="0" applyAlignment="0" applyProtection="0"/>
    <xf numFmtId="0" fontId="63" fillId="78" borderId="0" applyNumberFormat="0" applyBorder="0" applyAlignment="0" applyProtection="0"/>
    <xf numFmtId="0" fontId="7" fillId="3" borderId="0" applyNumberFormat="0" applyBorder="0" applyAlignment="0" applyProtection="0"/>
    <xf numFmtId="0" fontId="62" fillId="79" borderId="0" applyNumberFormat="0" applyBorder="0" applyAlignment="0" applyProtection="0"/>
    <xf numFmtId="0" fontId="63" fillId="79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34" fillId="12" borderId="0" applyNumberFormat="0" applyBorder="0" applyAlignment="0" applyProtection="0"/>
    <xf numFmtId="0" fontId="34" fillId="9" borderId="0" applyNumberFormat="0" applyBorder="0" applyAlignment="0" applyProtection="0"/>
    <xf numFmtId="0" fontId="34" fillId="13" borderId="0" applyNumberFormat="0" applyBorder="0" applyAlignment="0" applyProtection="0"/>
    <xf numFmtId="0" fontId="34" fillId="5" borderId="0" applyNumberFormat="0" applyBorder="0" applyAlignment="0" applyProtection="0"/>
    <xf numFmtId="0" fontId="34" fillId="12" borderId="0" applyNumberFormat="0" applyBorder="0" applyAlignment="0" applyProtection="0"/>
    <xf numFmtId="0" fontId="34" fillId="14" borderId="0" applyNumberFormat="0" applyBorder="0" applyAlignment="0" applyProtection="0"/>
    <xf numFmtId="0" fontId="7" fillId="15" borderId="0" applyNumberFormat="0" applyBorder="0" applyAlignment="0" applyProtection="0"/>
    <xf numFmtId="0" fontId="62" fillId="80" borderId="0" applyNumberFormat="0" applyBorder="0" applyAlignment="0" applyProtection="0"/>
    <xf numFmtId="0" fontId="63" fillId="80" borderId="0" applyNumberFormat="0" applyBorder="0" applyAlignment="0" applyProtection="0"/>
    <xf numFmtId="0" fontId="7" fillId="9" borderId="0" applyNumberFormat="0" applyBorder="0" applyAlignment="0" applyProtection="0"/>
    <xf numFmtId="0" fontId="62" fillId="81" borderId="0" applyNumberFormat="0" applyBorder="0" applyAlignment="0" applyProtection="0"/>
    <xf numFmtId="0" fontId="63" fillId="81" borderId="0" applyNumberFormat="0" applyBorder="0" applyAlignment="0" applyProtection="0"/>
    <xf numFmtId="0" fontId="7" fillId="16" borderId="0" applyNumberFormat="0" applyBorder="0" applyAlignment="0" applyProtection="0"/>
    <xf numFmtId="0" fontId="62" fillId="82" borderId="0" applyNumberFormat="0" applyBorder="0" applyAlignment="0" applyProtection="0"/>
    <xf numFmtId="0" fontId="63" fillId="82" borderId="0" applyNumberFormat="0" applyBorder="0" applyAlignment="0" applyProtection="0"/>
    <xf numFmtId="0" fontId="7" fillId="17" borderId="0" applyNumberFormat="0" applyBorder="0" applyAlignment="0" applyProtection="0"/>
    <xf numFmtId="0" fontId="62" fillId="83" borderId="0" applyNumberFormat="0" applyBorder="0" applyAlignment="0" applyProtection="0"/>
    <xf numFmtId="0" fontId="63" fillId="83" borderId="0" applyNumberFormat="0" applyBorder="0" applyAlignment="0" applyProtection="0"/>
    <xf numFmtId="0" fontId="7" fillId="15" borderId="0" applyNumberFormat="0" applyBorder="0" applyAlignment="0" applyProtection="0"/>
    <xf numFmtId="0" fontId="62" fillId="84" borderId="0" applyNumberFormat="0" applyBorder="0" applyAlignment="0" applyProtection="0"/>
    <xf numFmtId="0" fontId="63" fillId="84" borderId="0" applyNumberFormat="0" applyBorder="0" applyAlignment="0" applyProtection="0"/>
    <xf numFmtId="0" fontId="7" fillId="7" borderId="0" applyNumberFormat="0" applyBorder="0" applyAlignment="0" applyProtection="0"/>
    <xf numFmtId="0" fontId="62" fillId="85" borderId="0" applyNumberFormat="0" applyBorder="0" applyAlignment="0" applyProtection="0"/>
    <xf numFmtId="0" fontId="63" fillId="85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8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8" fillId="15" borderId="0" applyNumberFormat="0" applyBorder="0" applyAlignment="0" applyProtection="0"/>
    <xf numFmtId="0" fontId="64" fillId="86" borderId="0" applyNumberFormat="0" applyBorder="0" applyAlignment="0" applyProtection="0"/>
    <xf numFmtId="0" fontId="8" fillId="9" borderId="0" applyNumberFormat="0" applyBorder="0" applyAlignment="0" applyProtection="0"/>
    <xf numFmtId="0" fontId="64" fillId="87" borderId="0" applyNumberFormat="0" applyBorder="0" applyAlignment="0" applyProtection="0"/>
    <xf numFmtId="0" fontId="8" fillId="16" borderId="0" applyNumberFormat="0" applyBorder="0" applyAlignment="0" applyProtection="0"/>
    <xf numFmtId="0" fontId="64" fillId="88" borderId="0" applyNumberFormat="0" applyBorder="0" applyAlignment="0" applyProtection="0"/>
    <xf numFmtId="0" fontId="8" fillId="17" borderId="0" applyNumberFormat="0" applyBorder="0" applyAlignment="0" applyProtection="0"/>
    <xf numFmtId="0" fontId="64" fillId="89" borderId="0" applyNumberFormat="0" applyBorder="0" applyAlignment="0" applyProtection="0"/>
    <xf numFmtId="0" fontId="8" fillId="15" borderId="0" applyNumberFormat="0" applyBorder="0" applyAlignment="0" applyProtection="0"/>
    <xf numFmtId="0" fontId="64" fillId="90" borderId="0" applyNumberFormat="0" applyBorder="0" applyAlignment="0" applyProtection="0"/>
    <xf numFmtId="0" fontId="8" fillId="7" borderId="0" applyNumberFormat="0" applyBorder="0" applyAlignment="0" applyProtection="0"/>
    <xf numFmtId="0" fontId="64" fillId="91" borderId="0" applyNumberFormat="0" applyBorder="0" applyAlignment="0" applyProtection="0"/>
    <xf numFmtId="0" fontId="4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29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0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9" fillId="33" borderId="0" applyNumberFormat="0" applyBorder="0" applyAlignment="0" applyProtection="0"/>
    <xf numFmtId="0" fontId="9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4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10" fillId="32" borderId="0" applyNumberFormat="0" applyBorder="0" applyAlignment="0" applyProtection="0"/>
    <xf numFmtId="0" fontId="4" fillId="1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9" fillId="35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26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10" fillId="38" borderId="0" applyNumberFormat="0" applyBorder="0" applyAlignment="0" applyProtection="0"/>
    <xf numFmtId="0" fontId="4" fillId="19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31" borderId="0" applyNumberFormat="0" applyBorder="0" applyAlignment="0" applyProtection="0"/>
    <xf numFmtId="0" fontId="9" fillId="33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9" fillId="34" borderId="0" applyNumberFormat="0" applyBorder="0" applyAlignment="0" applyProtection="0"/>
    <xf numFmtId="0" fontId="9" fillId="26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26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10" fillId="33" borderId="0" applyNumberFormat="0" applyBorder="0" applyAlignment="0" applyProtection="0"/>
    <xf numFmtId="0" fontId="4" fillId="20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35" borderId="0" applyNumberFormat="0" applyBorder="0" applyAlignment="0" applyProtection="0"/>
    <xf numFmtId="0" fontId="9" fillId="23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5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4" fillId="39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40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9" fillId="41" borderId="0" applyNumberFormat="0" applyBorder="0" applyAlignment="0" applyProtection="0"/>
    <xf numFmtId="0" fontId="9" fillId="3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10" fillId="42" borderId="0" applyNumberFormat="0" applyBorder="0" applyAlignment="0" applyProtection="0"/>
    <xf numFmtId="0" fontId="4" fillId="22" borderId="0" applyNumberFormat="0" applyBorder="0" applyAlignment="0" applyProtection="0"/>
    <xf numFmtId="0" fontId="4" fillId="29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39" borderId="0" applyNumberFormat="0" applyBorder="0" applyAlignment="0" applyProtection="0"/>
    <xf numFmtId="0" fontId="35" fillId="3" borderId="0" applyNumberFormat="0" applyBorder="0" applyAlignment="0" applyProtection="0"/>
    <xf numFmtId="0" fontId="11" fillId="43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9" fillId="37" borderId="0" applyNumberFormat="0" applyBorder="0" applyAlignment="0" applyProtection="0"/>
    <xf numFmtId="0" fontId="36" fillId="17" borderId="1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2" fillId="44" borderId="1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37" fillId="45" borderId="2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34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3" fillId="46" borderId="3" applyNumberFormat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4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3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8" fillId="47" borderId="3" applyNumberFormat="0" applyAlignment="0" applyProtection="0"/>
    <xf numFmtId="0" fontId="39" fillId="17" borderId="1" applyNumberFormat="0" applyAlignment="0" applyProtection="0"/>
    <xf numFmtId="0" fontId="39" fillId="7" borderId="1" applyNumberFormat="0" applyAlignment="0" applyProtection="0"/>
    <xf numFmtId="0" fontId="40" fillId="17" borderId="6" applyNumberFormat="0" applyAlignment="0" applyProtection="0"/>
    <xf numFmtId="0" fontId="40" fillId="17" borderId="6" applyNumberFormat="0" applyAlignment="0" applyProtection="0"/>
    <xf numFmtId="0" fontId="41" fillId="4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8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49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0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15" fillId="52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54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34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5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46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7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8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0" fillId="59" borderId="0" applyNumberFormat="0" applyBorder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1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0" fontId="17" fillId="41" borderId="2" applyNumberFormat="0" applyAlignment="0" applyProtection="0"/>
    <xf numFmtId="174" fontId="6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18" fillId="32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7" fillId="40" borderId="0" applyNumberFormat="0" applyBorder="0" applyAlignment="0" applyProtection="0"/>
    <xf numFmtId="0" fontId="48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0" fontId="48" fillId="7" borderId="1" applyNumberFormat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38" fillId="47" borderId="3" applyNumberFormat="0" applyAlignment="0" applyProtection="0"/>
    <xf numFmtId="0" fontId="50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0" fontId="49" fillId="0" borderId="10" applyNumberFormat="0" applyFill="0" applyAlignment="0" applyProtection="0"/>
    <xf numFmtId="175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3" fillId="0" borderId="0" applyFont="0" applyFill="0" applyBorder="0" applyAlignment="0" applyProtection="0"/>
    <xf numFmtId="177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43" fillId="0" borderId="7" applyNumberFormat="0" applyFill="0" applyAlignment="0" applyProtection="0"/>
    <xf numFmtId="0" fontId="44" fillId="0" borderId="8" applyNumberFormat="0" applyFill="0" applyAlignment="0" applyProtection="0"/>
    <xf numFmtId="0" fontId="45" fillId="0" borderId="9" applyNumberFormat="0" applyFill="0" applyAlignment="0" applyProtection="0"/>
    <xf numFmtId="0" fontId="45" fillId="0" borderId="0" applyNumberFormat="0" applyFill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9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11" fillId="41" borderId="0" applyNumberFormat="0" applyBorder="0" applyAlignment="0" applyProtection="0"/>
    <xf numFmtId="0" fontId="51" fillId="6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2" fillId="0" borderId="0"/>
    <xf numFmtId="0" fontId="6" fillId="0" borderId="0"/>
    <xf numFmtId="0" fontId="6" fillId="0" borderId="0"/>
    <xf numFmtId="0" fontId="65" fillId="0" borderId="0"/>
    <xf numFmtId="0" fontId="9" fillId="0" borderId="0"/>
    <xf numFmtId="0" fontId="6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9" fillId="0" borderId="0"/>
    <xf numFmtId="0" fontId="6" fillId="0" borderId="0"/>
    <xf numFmtId="0" fontId="52" fillId="0" borderId="0" applyNumberFormat="0" applyFill="0" applyBorder="0">
      <alignment vertical="center"/>
    </xf>
    <xf numFmtId="0" fontId="6" fillId="0" borderId="0"/>
    <xf numFmtId="0" fontId="6" fillId="0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0" borderId="0"/>
    <xf numFmtId="0" fontId="5" fillId="61" borderId="0"/>
    <xf numFmtId="0" fontId="5" fillId="61" borderId="0"/>
    <xf numFmtId="0" fontId="5" fillId="61" borderId="0"/>
    <xf numFmtId="0" fontId="6" fillId="40" borderId="11" applyNumberFormat="0" applyFont="0" applyAlignment="0" applyProtection="0"/>
    <xf numFmtId="0" fontId="9" fillId="92" borderId="25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6" fillId="40" borderId="11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5" fillId="40" borderId="2" applyNumberFormat="0" applyFont="0" applyAlignment="0" applyProtection="0"/>
    <xf numFmtId="0" fontId="9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34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9" fillId="10" borderId="11" applyNumberFormat="0" applyFont="0" applyAlignment="0" applyProtection="0"/>
    <xf numFmtId="0" fontId="36" fillId="17" borderId="1" applyNumberFormat="0" applyAlignment="0" applyProtection="0"/>
    <xf numFmtId="0" fontId="40" fillId="17" borderId="6" applyNumberFormat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4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0" fontId="20" fillId="45" borderId="6" applyNumberFormat="0" applyAlignment="0" applyProtection="0"/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1" fillId="60" borderId="1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5" fillId="60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53" fillId="62" borderId="2" applyNumberFormat="0" applyProtection="0">
      <alignment vertical="center"/>
    </xf>
    <xf numFmtId="4" fontId="22" fillId="60" borderId="12" applyNumberFormat="0" applyProtection="0">
      <alignment vertical="center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21" fillId="60" borderId="1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4" fontId="5" fillId="62" borderId="2" applyNumberFormat="0" applyProtection="0">
      <alignment horizontal="left" vertical="center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54" fillId="60" borderId="12" applyNumberFormat="0" applyProtection="0">
      <alignment horizontal="left" vertical="top" indent="1"/>
    </xf>
    <xf numFmtId="0" fontId="21" fillId="60" borderId="12" applyNumberFormat="0" applyProtection="0">
      <alignment horizontal="left" vertical="top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21" fillId="8" borderId="0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3" borderId="1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5" fillId="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9" borderId="1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5" fillId="63" borderId="2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29" borderId="12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5" fillId="29" borderId="13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14" borderId="1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5" fillId="14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21" borderId="1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5" fillId="21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39" borderId="1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5" fillId="39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16" borderId="1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5" fillId="16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64" borderId="1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5" fillId="64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7" fillId="13" borderId="1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5" fillId="13" borderId="2" applyNumberFormat="0" applyProtection="0">
      <alignment horizontal="right" vertical="center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21" fillId="65" borderId="14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5" fillId="6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23" fillId="15" borderId="0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6" fillId="15" borderId="13" applyNumberFormat="0" applyProtection="0">
      <alignment horizontal="left" vertical="center" indent="1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8" borderId="1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5" fillId="8" borderId="2" applyNumberFormat="0" applyProtection="0">
      <alignment horizontal="right" vertical="center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66" borderId="0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5" fillId="66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7" fillId="8" borderId="0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4" fontId="5" fillId="8" borderId="13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5" fillId="17" borderId="2" applyNumberFormat="0" applyProtection="0">
      <alignment horizontal="left" vertical="center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5" fillId="15" borderId="12" applyNumberFormat="0" applyProtection="0">
      <alignment horizontal="left" vertical="top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5" fillId="67" borderId="2" applyNumberFormat="0" applyProtection="0">
      <alignment horizontal="left" vertical="center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5" fillId="8" borderId="12" applyNumberFormat="0" applyProtection="0">
      <alignment horizontal="left" vertical="top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5" fillId="12" borderId="2" applyNumberFormat="0" applyProtection="0">
      <alignment horizontal="left" vertical="center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5" fillId="12" borderId="12" applyNumberFormat="0" applyProtection="0">
      <alignment horizontal="left" vertical="top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5" fillId="66" borderId="2" applyNumberFormat="0" applyProtection="0">
      <alignment horizontal="left" vertical="center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5" fillId="66" borderId="12" applyNumberFormat="0" applyProtection="0">
      <alignment horizontal="left" vertical="top" indent="1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6" fillId="11" borderId="15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5" fillId="11" borderId="16" applyNumberFormat="0">
      <protection locked="0"/>
    </xf>
    <xf numFmtId="0" fontId="32" fillId="15" borderId="17" applyBorder="0"/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55" fillId="10" borderId="12" applyNumberFormat="0" applyProtection="0">
      <alignment vertical="center"/>
    </xf>
    <xf numFmtId="4" fontId="7" fillId="10" borderId="12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53" fillId="68" borderId="15" applyNumberFormat="0" applyProtection="0">
      <alignment vertical="center"/>
    </xf>
    <xf numFmtId="4" fontId="24" fillId="10" borderId="12" applyNumberFormat="0" applyProtection="0">
      <alignment vertical="center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55" fillId="17" borderId="12" applyNumberFormat="0" applyProtection="0">
      <alignment horizontal="left" vertical="center" indent="1"/>
    </xf>
    <xf numFmtId="4" fontId="7" fillId="10" borderId="12" applyNumberFormat="0" applyProtection="0">
      <alignment horizontal="left" vertical="center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55" fillId="10" borderId="12" applyNumberFormat="0" applyProtection="0">
      <alignment horizontal="left" vertical="top" indent="1"/>
    </xf>
    <xf numFmtId="0" fontId="7" fillId="10" borderId="12" applyNumberFormat="0" applyProtection="0">
      <alignment horizontal="left" vertical="top" indent="1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7" fillId="66" borderId="1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5" fillId="0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53" fillId="69" borderId="2" applyNumberFormat="0" applyProtection="0">
      <alignment horizontal="right" vertical="center"/>
    </xf>
    <xf numFmtId="4" fontId="24" fillId="66" borderId="12" applyNumberFormat="0" applyProtection="0">
      <alignment horizontal="right" vertical="center"/>
    </xf>
    <xf numFmtId="4" fontId="7" fillId="8" borderId="1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7" fillId="8" borderId="1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0" fontId="6" fillId="70" borderId="6" applyNumberFormat="0" applyProtection="0">
      <alignment horizontal="left" vertical="center" indent="1"/>
    </xf>
    <xf numFmtId="4" fontId="5" fillId="20" borderId="2" applyNumberFormat="0" applyProtection="0">
      <alignment horizontal="left" vertical="center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55" fillId="8" borderId="12" applyNumberFormat="0" applyProtection="0">
      <alignment horizontal="left" vertical="top" indent="1"/>
    </xf>
    <xf numFmtId="0" fontId="7" fillId="8" borderId="12" applyNumberFormat="0" applyProtection="0">
      <alignment horizontal="left" vertical="top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25" fillId="71" borderId="0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4" fontId="56" fillId="71" borderId="13" applyNumberFormat="0" applyProtection="0">
      <alignment horizontal="left" vertical="center" indent="1"/>
    </xf>
    <xf numFmtId="0" fontId="5" fillId="72" borderId="15"/>
    <xf numFmtId="0" fontId="5" fillId="72" borderId="15"/>
    <xf numFmtId="0" fontId="5" fillId="72" borderId="15"/>
    <xf numFmtId="0" fontId="5" fillId="72" borderId="15"/>
    <xf numFmtId="0" fontId="5" fillId="72" borderId="15"/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57" fillId="11" borderId="2" applyNumberFormat="0" applyProtection="0">
      <alignment horizontal="right" vertical="center"/>
    </xf>
    <xf numFmtId="4" fontId="26" fillId="66" borderId="12" applyNumberFormat="0" applyProtection="0">
      <alignment horizontal="right" vertical="center"/>
    </xf>
    <xf numFmtId="0" fontId="27" fillId="0" borderId="0" applyNumberFormat="0" applyFill="0" applyBorder="0" applyAlignment="0" applyProtection="0"/>
    <xf numFmtId="0" fontId="58" fillId="0" borderId="18" applyNumberFormat="0" applyFill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0" fillId="0" borderId="19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8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31" fillId="0" borderId="20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1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15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34" fillId="10" borderId="11" applyNumberFormat="0" applyFont="0" applyAlignment="0" applyProtection="0"/>
    <xf numFmtId="0" fontId="2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35" fillId="3" borderId="0" applyNumberFormat="0" applyBorder="0" applyAlignment="0" applyProtection="0"/>
    <xf numFmtId="0" fontId="35" fillId="3" borderId="0" applyNumberFormat="0" applyBorder="0" applyAlignment="0" applyProtection="0"/>
    <xf numFmtId="0" fontId="67" fillId="0" borderId="0"/>
    <xf numFmtId="0" fontId="3" fillId="0" borderId="0"/>
    <xf numFmtId="9" fontId="9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83" fillId="0" borderId="0"/>
    <xf numFmtId="166" fontId="2" fillId="0" borderId="0" applyFont="0" applyFill="0" applyBorder="0" applyAlignment="0" applyProtection="0"/>
    <xf numFmtId="41" fontId="83" fillId="0" borderId="0" applyFont="0" applyFill="0" applyBorder="0" applyAlignment="0" applyProtection="0"/>
    <xf numFmtId="0" fontId="91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302">
    <xf numFmtId="0" fontId="0" fillId="0" borderId="0" xfId="0"/>
    <xf numFmtId="0" fontId="70" fillId="0" borderId="48" xfId="0" applyFont="1" applyBorder="1" applyAlignment="1">
      <alignment vertical="center"/>
    </xf>
    <xf numFmtId="0" fontId="71" fillId="0" borderId="0" xfId="0" applyFont="1" applyAlignment="1">
      <alignment vertical="center"/>
    </xf>
    <xf numFmtId="0" fontId="70" fillId="0" borderId="0" xfId="0" applyFont="1" applyAlignment="1">
      <alignment vertical="center"/>
    </xf>
    <xf numFmtId="0" fontId="72" fillId="0" borderId="0" xfId="0" applyFont="1"/>
    <xf numFmtId="179" fontId="71" fillId="0" borderId="0" xfId="0" applyNumberFormat="1" applyFont="1" applyAlignment="1">
      <alignment horizontal="right" vertical="center"/>
    </xf>
    <xf numFmtId="180" fontId="71" fillId="0" borderId="0" xfId="0" applyNumberFormat="1" applyFont="1" applyAlignment="1">
      <alignment horizontal="right" vertical="center"/>
    </xf>
    <xf numFmtId="179" fontId="70" fillId="0" borderId="0" xfId="0" applyNumberFormat="1" applyFont="1" applyAlignment="1">
      <alignment horizontal="right" vertical="center"/>
    </xf>
    <xf numFmtId="180" fontId="70" fillId="0" borderId="0" xfId="0" applyNumberFormat="1" applyFont="1" applyAlignment="1">
      <alignment horizontal="right" vertical="center"/>
    </xf>
    <xf numFmtId="0" fontId="73" fillId="0" borderId="0" xfId="0" applyFont="1"/>
    <xf numFmtId="0" fontId="74" fillId="0" borderId="0" xfId="0" applyFont="1" applyAlignment="1">
      <alignment horizontal="left" indent="2"/>
    </xf>
    <xf numFmtId="0" fontId="72" fillId="0" borderId="0" xfId="0" applyFont="1" applyAlignment="1">
      <alignment vertical="center"/>
    </xf>
    <xf numFmtId="0" fontId="71" fillId="0" borderId="0" xfId="0" applyFont="1"/>
    <xf numFmtId="3" fontId="71" fillId="0" borderId="0" xfId="0" applyNumberFormat="1" applyFont="1" applyAlignment="1">
      <alignment horizontal="right"/>
    </xf>
    <xf numFmtId="0" fontId="70" fillId="0" borderId="0" xfId="0" applyFont="1" applyAlignment="1">
      <alignment horizontal="center" vertical="center"/>
    </xf>
    <xf numFmtId="3" fontId="76" fillId="0" borderId="0" xfId="0" applyNumberFormat="1" applyFont="1" applyAlignment="1">
      <alignment horizontal="right" vertical="center"/>
    </xf>
    <xf numFmtId="0" fontId="71" fillId="0" borderId="0" xfId="0" applyFont="1" applyAlignment="1">
      <alignment horizontal="right" vertical="center"/>
    </xf>
    <xf numFmtId="3" fontId="72" fillId="0" borderId="0" xfId="0" applyNumberFormat="1" applyFont="1"/>
    <xf numFmtId="3" fontId="71" fillId="0" borderId="0" xfId="0" applyNumberFormat="1" applyFont="1" applyAlignment="1">
      <alignment horizontal="right" vertical="center"/>
    </xf>
    <xf numFmtId="0" fontId="76" fillId="0" borderId="0" xfId="0" applyFont="1" applyAlignment="1">
      <alignment vertical="center"/>
    </xf>
    <xf numFmtId="0" fontId="72" fillId="0" borderId="0" xfId="0" applyFont="1" applyAlignment="1">
      <alignment horizontal="left"/>
    </xf>
    <xf numFmtId="179" fontId="72" fillId="0" borderId="0" xfId="0" applyNumberFormat="1" applyFont="1"/>
    <xf numFmtId="3" fontId="78" fillId="0" borderId="0" xfId="0" applyNumberFormat="1" applyFont="1" applyAlignment="1">
      <alignment horizontal="right" vertical="center"/>
    </xf>
    <xf numFmtId="0" fontId="73" fillId="0" borderId="0" xfId="0" applyFont="1" applyAlignment="1">
      <alignment horizontal="left"/>
    </xf>
    <xf numFmtId="179" fontId="73" fillId="0" borderId="0" xfId="0" applyNumberFormat="1" applyFont="1"/>
    <xf numFmtId="0" fontId="74" fillId="0" borderId="0" xfId="1696" applyFont="1" applyAlignment="1">
      <alignment horizontal="left" indent="2"/>
    </xf>
    <xf numFmtId="0" fontId="72" fillId="0" borderId="0" xfId="1696" applyFont="1"/>
    <xf numFmtId="0" fontId="72" fillId="0" borderId="0" xfId="1696" applyFont="1" applyAlignment="1">
      <alignment vertical="center"/>
    </xf>
    <xf numFmtId="3" fontId="72" fillId="0" borderId="0" xfId="1696" applyNumberFormat="1" applyFont="1" applyAlignment="1">
      <alignment vertical="center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center"/>
    </xf>
    <xf numFmtId="0" fontId="80" fillId="0" borderId="0" xfId="0" applyFont="1"/>
    <xf numFmtId="3" fontId="80" fillId="0" borderId="0" xfId="0" applyNumberFormat="1" applyFont="1"/>
    <xf numFmtId="9" fontId="72" fillId="0" borderId="0" xfId="948" applyFont="1"/>
    <xf numFmtId="9" fontId="73" fillId="0" borderId="0" xfId="948" applyFont="1"/>
    <xf numFmtId="180" fontId="71" fillId="0" borderId="0" xfId="0" applyNumberFormat="1" applyFont="1" applyAlignment="1">
      <alignment horizontal="center" vertical="center"/>
    </xf>
    <xf numFmtId="168" fontId="71" fillId="0" borderId="0" xfId="0" applyNumberFormat="1" applyFont="1"/>
    <xf numFmtId="2" fontId="71" fillId="0" borderId="0" xfId="0" applyNumberFormat="1" applyFont="1" applyAlignment="1">
      <alignment horizontal="right" vertical="center"/>
    </xf>
    <xf numFmtId="2" fontId="71" fillId="0" borderId="0" xfId="0" applyNumberFormat="1" applyFont="1"/>
    <xf numFmtId="2" fontId="71" fillId="0" borderId="0" xfId="0" applyNumberFormat="1" applyFont="1" applyAlignment="1">
      <alignment vertical="center"/>
    </xf>
    <xf numFmtId="0" fontId="71" fillId="0" borderId="0" xfId="0" applyFont="1" applyAlignment="1">
      <alignment vertical="center" wrapText="1"/>
    </xf>
    <xf numFmtId="0" fontId="78" fillId="0" borderId="48" xfId="0" applyFont="1" applyBorder="1" applyAlignment="1">
      <alignment vertical="center"/>
    </xf>
    <xf numFmtId="0" fontId="78" fillId="0" borderId="0" xfId="0" applyFont="1" applyAlignment="1">
      <alignment vertical="center"/>
    </xf>
    <xf numFmtId="0" fontId="76" fillId="0" borderId="0" xfId="0" applyFont="1" applyAlignment="1">
      <alignment horizontal="right" vertical="center"/>
    </xf>
    <xf numFmtId="14" fontId="84" fillId="73" borderId="36" xfId="902" applyNumberFormat="1" applyFont="1" applyFill="1" applyBorder="1" applyAlignment="1">
      <alignment horizontal="center" vertical="center"/>
    </xf>
    <xf numFmtId="14" fontId="84" fillId="73" borderId="37" xfId="902" applyNumberFormat="1" applyFont="1" applyFill="1" applyBorder="1" applyAlignment="1">
      <alignment horizontal="center" vertical="center"/>
    </xf>
    <xf numFmtId="181" fontId="84" fillId="73" borderId="42" xfId="902" applyNumberFormat="1" applyFont="1" applyFill="1" applyBorder="1" applyAlignment="1">
      <alignment horizontal="center" vertical="top"/>
    </xf>
    <xf numFmtId="181" fontId="85" fillId="0" borderId="1" xfId="902" quotePrefix="1" applyNumberFormat="1" applyFont="1" applyBorder="1" applyAlignment="1">
      <alignment horizontal="center" vertical="center"/>
    </xf>
    <xf numFmtId="181" fontId="85" fillId="0" borderId="1" xfId="902" applyNumberFormat="1" applyFont="1" applyBorder="1" applyAlignment="1">
      <alignment vertical="center"/>
    </xf>
    <xf numFmtId="181" fontId="85" fillId="0" borderId="32" xfId="902" applyNumberFormat="1" applyFont="1" applyBorder="1" applyAlignment="1">
      <alignment vertical="center"/>
    </xf>
    <xf numFmtId="181" fontId="85" fillId="0" borderId="1" xfId="902" applyNumberFormat="1" applyFont="1" applyBorder="1" applyAlignment="1">
      <alignment horizontal="center" vertical="center"/>
    </xf>
    <xf numFmtId="181" fontId="84" fillId="73" borderId="41" xfId="902" applyNumberFormat="1" applyFont="1" applyFill="1" applyBorder="1" applyAlignment="1">
      <alignment horizontal="left" vertical="center" wrapText="1"/>
    </xf>
    <xf numFmtId="181" fontId="84" fillId="93" borderId="41" xfId="902" applyNumberFormat="1" applyFont="1" applyFill="1" applyBorder="1" applyAlignment="1">
      <alignment horizontal="left" vertical="center"/>
    </xf>
    <xf numFmtId="181" fontId="84" fillId="0" borderId="1" xfId="902" applyNumberFormat="1" applyFont="1" applyBorder="1" applyAlignment="1">
      <alignment horizontal="center" vertical="center"/>
    </xf>
    <xf numFmtId="181" fontId="84" fillId="73" borderId="33" xfId="902" applyNumberFormat="1" applyFont="1" applyFill="1" applyBorder="1" applyAlignment="1">
      <alignment horizontal="center" vertical="center"/>
    </xf>
    <xf numFmtId="181" fontId="84" fillId="0" borderId="45" xfId="902" applyNumberFormat="1" applyFont="1" applyBorder="1" applyAlignment="1">
      <alignment vertical="center"/>
    </xf>
    <xf numFmtId="181" fontId="85" fillId="0" borderId="41" xfId="902" applyNumberFormat="1" applyFont="1" applyBorder="1" applyAlignment="1">
      <alignment horizontal="left" vertical="center"/>
    </xf>
    <xf numFmtId="181" fontId="85" fillId="73" borderId="1" xfId="902" applyNumberFormat="1" applyFont="1" applyFill="1" applyBorder="1" applyAlignment="1">
      <alignment horizontal="center" vertical="center"/>
    </xf>
    <xf numFmtId="181" fontId="85" fillId="0" borderId="41" xfId="902" applyNumberFormat="1" applyFont="1" applyBorder="1" applyAlignment="1">
      <alignment vertical="center"/>
    </xf>
    <xf numFmtId="49" fontId="85" fillId="0" borderId="1" xfId="902" applyNumberFormat="1" applyFont="1" applyBorder="1" applyAlignment="1">
      <alignment horizontal="center" vertical="center"/>
    </xf>
    <xf numFmtId="0" fontId="85" fillId="0" borderId="41" xfId="902" applyFont="1" applyBorder="1" applyAlignment="1">
      <alignment vertical="center"/>
    </xf>
    <xf numFmtId="3" fontId="85" fillId="0" borderId="1" xfId="902" applyNumberFormat="1" applyFont="1" applyBorder="1" applyAlignment="1">
      <alignment vertical="center"/>
    </xf>
    <xf numFmtId="0" fontId="84" fillId="73" borderId="41" xfId="902" applyFont="1" applyFill="1" applyBorder="1" applyAlignment="1">
      <alignment vertical="center"/>
    </xf>
    <xf numFmtId="0" fontId="84" fillId="73" borderId="1" xfId="902" applyFont="1" applyFill="1" applyBorder="1" applyAlignment="1">
      <alignment horizontal="center" vertical="center"/>
    </xf>
    <xf numFmtId="3" fontId="84" fillId="73" borderId="1" xfId="902" applyNumberFormat="1" applyFont="1" applyFill="1" applyBorder="1" applyAlignment="1">
      <alignment vertical="center"/>
    </xf>
    <xf numFmtId="0" fontId="84" fillId="73" borderId="1" xfId="902" applyFont="1" applyFill="1" applyBorder="1" applyAlignment="1">
      <alignment horizontal="left" vertical="center" indent="3"/>
    </xf>
    <xf numFmtId="0" fontId="85" fillId="0" borderId="1" xfId="902" applyFont="1" applyBorder="1" applyAlignment="1">
      <alignment horizontal="center" vertical="center"/>
    </xf>
    <xf numFmtId="0" fontId="84" fillId="0" borderId="41" xfId="902" applyFont="1" applyBorder="1" applyAlignment="1">
      <alignment vertical="center" wrapText="1"/>
    </xf>
    <xf numFmtId="0" fontId="85" fillId="0" borderId="1" xfId="902" applyFont="1" applyBorder="1" applyAlignment="1">
      <alignment horizontal="left" vertical="center" indent="3"/>
    </xf>
    <xf numFmtId="3" fontId="85" fillId="0" borderId="1" xfId="902" applyNumberFormat="1" applyFont="1" applyBorder="1" applyAlignment="1">
      <alignment horizontal="center" vertical="center"/>
    </xf>
    <xf numFmtId="0" fontId="84" fillId="73" borderId="41" xfId="902" applyFont="1" applyFill="1" applyBorder="1" applyAlignment="1">
      <alignment vertical="center" wrapText="1"/>
    </xf>
    <xf numFmtId="3" fontId="84" fillId="95" borderId="1" xfId="902" applyNumberFormat="1" applyFont="1" applyFill="1" applyBorder="1" applyAlignment="1">
      <alignment vertical="center"/>
    </xf>
    <xf numFmtId="0" fontId="84" fillId="95" borderId="41" xfId="902" applyFont="1" applyFill="1" applyBorder="1" applyAlignment="1">
      <alignment vertical="center"/>
    </xf>
    <xf numFmtId="0" fontId="84" fillId="95" borderId="1" xfId="902" applyFont="1" applyFill="1" applyBorder="1" applyAlignment="1">
      <alignment horizontal="left" vertical="center" indent="3"/>
    </xf>
    <xf numFmtId="0" fontId="84" fillId="0" borderId="41" xfId="902" applyFont="1" applyBorder="1" applyAlignment="1">
      <alignment vertical="center"/>
    </xf>
    <xf numFmtId="3" fontId="85" fillId="0" borderId="0" xfId="902" applyNumberFormat="1" applyFont="1"/>
    <xf numFmtId="0" fontId="85" fillId="0" borderId="0" xfId="902" applyFont="1"/>
    <xf numFmtId="0" fontId="84" fillId="73" borderId="44" xfId="902" applyFont="1" applyFill="1" applyBorder="1" applyAlignment="1">
      <alignment vertical="center"/>
    </xf>
    <xf numFmtId="0" fontId="85" fillId="73" borderId="33" xfId="902" applyFont="1" applyFill="1" applyBorder="1" applyAlignment="1">
      <alignment horizontal="center" vertical="center"/>
    </xf>
    <xf numFmtId="178" fontId="84" fillId="73" borderId="33" xfId="902" applyNumberFormat="1" applyFont="1" applyFill="1" applyBorder="1" applyAlignment="1">
      <alignment vertical="center"/>
    </xf>
    <xf numFmtId="181" fontId="85" fillId="0" borderId="29" xfId="0" applyNumberFormat="1" applyFont="1" applyBorder="1" applyAlignment="1">
      <alignment horizontal="left" vertical="center" wrapText="1"/>
    </xf>
    <xf numFmtId="181" fontId="85" fillId="0" borderId="30" xfId="0" applyNumberFormat="1" applyFont="1" applyBorder="1" applyAlignment="1">
      <alignment horizontal="center" vertical="center" wrapText="1"/>
    </xf>
    <xf numFmtId="181" fontId="84" fillId="0" borderId="29" xfId="0" applyNumberFormat="1" applyFont="1" applyBorder="1" applyAlignment="1">
      <alignment horizontal="left" vertical="center" wrapText="1"/>
    </xf>
    <xf numFmtId="181" fontId="84" fillId="0" borderId="30" xfId="0" applyNumberFormat="1" applyFont="1" applyBorder="1" applyAlignment="1">
      <alignment horizontal="center" vertical="center" wrapText="1"/>
    </xf>
    <xf numFmtId="0" fontId="85" fillId="0" borderId="0" xfId="901" applyFont="1"/>
    <xf numFmtId="0" fontId="85" fillId="0" borderId="0" xfId="0" applyFont="1"/>
    <xf numFmtId="0" fontId="84" fillId="94" borderId="28" xfId="0" applyFont="1" applyFill="1" applyBorder="1" applyAlignment="1">
      <alignment horizontal="center" vertical="center"/>
    </xf>
    <xf numFmtId="0" fontId="84" fillId="94" borderId="31" xfId="0" applyFont="1" applyFill="1" applyBorder="1" applyAlignment="1">
      <alignment horizontal="center" vertical="center"/>
    </xf>
    <xf numFmtId="0" fontId="85" fillId="0" borderId="30" xfId="0" applyFont="1" applyBorder="1" applyAlignment="1">
      <alignment horizontal="center" vertical="center" wrapText="1"/>
    </xf>
    <xf numFmtId="3" fontId="85" fillId="0" borderId="0" xfId="0" applyNumberFormat="1" applyFont="1" applyAlignment="1">
      <alignment wrapText="1"/>
    </xf>
    <xf numFmtId="0" fontId="85" fillId="0" borderId="0" xfId="0" applyFont="1" applyAlignment="1">
      <alignment wrapText="1"/>
    </xf>
    <xf numFmtId="0" fontId="85" fillId="0" borderId="29" xfId="0" applyFont="1" applyBorder="1" applyAlignment="1">
      <alignment horizontal="left" vertical="center" wrapText="1"/>
    </xf>
    <xf numFmtId="0" fontId="84" fillId="93" borderId="29" xfId="0" applyFont="1" applyFill="1" applyBorder="1" applyAlignment="1">
      <alignment horizontal="left" vertical="center" wrapText="1"/>
    </xf>
    <xf numFmtId="0" fontId="85" fillId="93" borderId="30" xfId="0" applyFont="1" applyFill="1" applyBorder="1" applyAlignment="1">
      <alignment horizontal="center" vertical="center" wrapText="1"/>
    </xf>
    <xf numFmtId="0" fontId="84" fillId="93" borderId="30" xfId="0" applyFont="1" applyFill="1" applyBorder="1" applyAlignment="1">
      <alignment horizontal="center" vertical="center" wrapText="1"/>
    </xf>
    <xf numFmtId="0" fontId="84" fillId="93" borderId="29" xfId="0" applyFont="1" applyFill="1" applyBorder="1" applyAlignment="1">
      <alignment vertical="center" wrapText="1"/>
    </xf>
    <xf numFmtId="0" fontId="85" fillId="93" borderId="29" xfId="0" applyFont="1" applyFill="1" applyBorder="1" applyAlignment="1">
      <alignment horizontal="left" vertical="center" wrapText="1"/>
    </xf>
    <xf numFmtId="3" fontId="69" fillId="0" borderId="0" xfId="0" applyNumberFormat="1" applyFont="1" applyAlignment="1">
      <alignment wrapText="1"/>
    </xf>
    <xf numFmtId="0" fontId="84" fillId="93" borderId="38" xfId="0" applyFont="1" applyFill="1" applyBorder="1" applyAlignment="1">
      <alignment horizontal="left" vertical="center" wrapText="1"/>
    </xf>
    <xf numFmtId="0" fontId="84" fillId="93" borderId="35" xfId="0" applyFont="1" applyFill="1" applyBorder="1" applyAlignment="1">
      <alignment horizontal="center" vertical="center" wrapText="1"/>
    </xf>
    <xf numFmtId="0" fontId="85" fillId="0" borderId="0" xfId="901" applyFont="1" applyAlignment="1">
      <alignment horizontal="center"/>
    </xf>
    <xf numFmtId="0" fontId="84" fillId="0" borderId="0" xfId="902" applyFont="1"/>
    <xf numFmtId="3" fontId="85" fillId="0" borderId="0" xfId="901" applyNumberFormat="1" applyFont="1"/>
    <xf numFmtId="171" fontId="84" fillId="0" borderId="0" xfId="902" applyNumberFormat="1" applyFont="1" applyAlignment="1">
      <alignment horizontal="center" vertical="center"/>
    </xf>
    <xf numFmtId="0" fontId="85" fillId="0" borderId="0" xfId="902" applyFont="1" applyAlignment="1">
      <alignment vertical="center"/>
    </xf>
    <xf numFmtId="3" fontId="85" fillId="0" borderId="0" xfId="902" applyNumberFormat="1" applyFont="1" applyAlignment="1">
      <alignment vertical="center"/>
    </xf>
    <xf numFmtId="3" fontId="84" fillId="0" borderId="0" xfId="902" applyNumberFormat="1" applyFont="1" applyAlignment="1">
      <alignment vertical="center"/>
    </xf>
    <xf numFmtId="3" fontId="84" fillId="0" borderId="0" xfId="902" applyNumberFormat="1" applyFont="1" applyAlignment="1">
      <alignment horizontal="right" vertical="center"/>
    </xf>
    <xf numFmtId="3" fontId="85" fillId="0" borderId="0" xfId="0" applyNumberFormat="1" applyFont="1" applyAlignment="1">
      <alignment vertical="center"/>
    </xf>
    <xf numFmtId="0" fontId="89" fillId="0" borderId="0" xfId="0" applyFont="1"/>
    <xf numFmtId="0" fontId="90" fillId="0" borderId="0" xfId="0" applyFont="1"/>
    <xf numFmtId="0" fontId="91" fillId="0" borderId="0" xfId="1702"/>
    <xf numFmtId="181" fontId="70" fillId="0" borderId="0" xfId="0" applyNumberFormat="1" applyFont="1" applyAlignment="1">
      <alignment horizontal="right" vertical="center"/>
    </xf>
    <xf numFmtId="181" fontId="71" fillId="0" borderId="0" xfId="0" applyNumberFormat="1" applyFont="1" applyAlignment="1">
      <alignment horizontal="right" vertical="center"/>
    </xf>
    <xf numFmtId="0" fontId="84" fillId="0" borderId="29" xfId="0" applyFont="1" applyBorder="1" applyAlignment="1">
      <alignment horizontal="left" vertical="center" wrapText="1"/>
    </xf>
    <xf numFmtId="171" fontId="84" fillId="73" borderId="54" xfId="902" applyNumberFormat="1" applyFont="1" applyFill="1" applyBorder="1" applyAlignment="1">
      <alignment horizontal="center" vertical="center"/>
    </xf>
    <xf numFmtId="181" fontId="85" fillId="0" borderId="0" xfId="0" applyNumberFormat="1" applyFont="1" applyAlignment="1">
      <alignment wrapText="1"/>
    </xf>
    <xf numFmtId="181" fontId="90" fillId="0" borderId="41" xfId="902" applyNumberFormat="1" applyFont="1" applyBorder="1" applyAlignment="1">
      <alignment vertical="center"/>
    </xf>
    <xf numFmtId="182" fontId="85" fillId="0" borderId="1" xfId="902" applyNumberFormat="1" applyFont="1" applyBorder="1" applyAlignment="1">
      <alignment vertical="center"/>
    </xf>
    <xf numFmtId="0" fontId="90" fillId="0" borderId="29" xfId="875" applyFont="1" applyBorder="1" applyAlignment="1">
      <alignment horizontal="left" vertical="center" wrapText="1"/>
    </xf>
    <xf numFmtId="179" fontId="92" fillId="0" borderId="0" xfId="0" applyNumberFormat="1" applyFont="1"/>
    <xf numFmtId="164" fontId="85" fillId="0" borderId="0" xfId="901" applyNumberFormat="1" applyFont="1" applyAlignment="1">
      <alignment vertical="center"/>
    </xf>
    <xf numFmtId="164" fontId="87" fillId="96" borderId="55" xfId="902" applyNumberFormat="1" applyFont="1" applyFill="1" applyBorder="1" applyAlignment="1">
      <alignment vertical="center"/>
    </xf>
    <xf numFmtId="164" fontId="86" fillId="96" borderId="55" xfId="902" applyNumberFormat="1" applyFont="1" applyFill="1" applyBorder="1" applyAlignment="1">
      <alignment vertical="center"/>
    </xf>
    <xf numFmtId="164" fontId="87" fillId="96" borderId="55" xfId="901" applyNumberFormat="1" applyFont="1" applyFill="1" applyBorder="1" applyAlignment="1">
      <alignment vertical="center"/>
    </xf>
    <xf numFmtId="180" fontId="87" fillId="0" borderId="0" xfId="948" applyNumberFormat="1" applyFont="1" applyFill="1" applyBorder="1" applyAlignment="1">
      <alignment vertical="center"/>
    </xf>
    <xf numFmtId="164" fontId="85" fillId="0" borderId="1" xfId="902" applyNumberFormat="1" applyFont="1" applyBorder="1" applyAlignment="1">
      <alignment vertical="center"/>
    </xf>
    <xf numFmtId="164" fontId="85" fillId="0" borderId="32" xfId="902" applyNumberFormat="1" applyFont="1" applyBorder="1" applyAlignment="1">
      <alignment vertical="center"/>
    </xf>
    <xf numFmtId="164" fontId="84" fillId="73" borderId="1" xfId="902" applyNumberFormat="1" applyFont="1" applyFill="1" applyBorder="1" applyAlignment="1">
      <alignment vertical="center"/>
    </xf>
    <xf numFmtId="164" fontId="84" fillId="73" borderId="32" xfId="902" applyNumberFormat="1" applyFont="1" applyFill="1" applyBorder="1" applyAlignment="1">
      <alignment vertical="center"/>
    </xf>
    <xf numFmtId="164" fontId="84" fillId="73" borderId="1" xfId="902" applyNumberFormat="1" applyFont="1" applyFill="1" applyBorder="1" applyAlignment="1">
      <alignment horizontal="right" vertical="center"/>
    </xf>
    <xf numFmtId="164" fontId="84" fillId="73" borderId="32" xfId="902" applyNumberFormat="1" applyFont="1" applyFill="1" applyBorder="1" applyAlignment="1">
      <alignment horizontal="right" vertical="center"/>
    </xf>
    <xf numFmtId="164" fontId="84" fillId="0" borderId="1" xfId="902" applyNumberFormat="1" applyFont="1" applyBorder="1" applyAlignment="1">
      <alignment vertical="center"/>
    </xf>
    <xf numFmtId="164" fontId="84" fillId="0" borderId="32" xfId="902" applyNumberFormat="1" applyFont="1" applyBorder="1" applyAlignment="1">
      <alignment vertical="center"/>
    </xf>
    <xf numFmtId="164" fontId="84" fillId="73" borderId="33" xfId="902" applyNumberFormat="1" applyFont="1" applyFill="1" applyBorder="1" applyAlignment="1">
      <alignment vertical="center"/>
    </xf>
    <xf numFmtId="164" fontId="84" fillId="73" borderId="34" xfId="902" applyNumberFormat="1" applyFont="1" applyFill="1" applyBorder="1" applyAlignment="1">
      <alignment vertical="center"/>
    </xf>
    <xf numFmtId="164" fontId="84" fillId="0" borderId="45" xfId="902" applyNumberFormat="1" applyFont="1" applyBorder="1" applyAlignment="1">
      <alignment vertical="center"/>
    </xf>
    <xf numFmtId="164" fontId="84" fillId="0" borderId="49" xfId="902" applyNumberFormat="1" applyFont="1" applyBorder="1" applyAlignment="1">
      <alignment vertical="center"/>
    </xf>
    <xf numFmtId="164" fontId="85" fillId="0" borderId="0" xfId="901" applyNumberFormat="1" applyFont="1"/>
    <xf numFmtId="180" fontId="87" fillId="0" borderId="0" xfId="901" applyNumberFormat="1" applyFont="1" applyAlignment="1">
      <alignment vertical="center"/>
    </xf>
    <xf numFmtId="180" fontId="87" fillId="0" borderId="0" xfId="901" applyNumberFormat="1" applyFont="1" applyAlignment="1">
      <alignment horizontal="center" vertical="center"/>
    </xf>
    <xf numFmtId="164" fontId="86" fillId="96" borderId="65" xfId="902" applyNumberFormat="1" applyFont="1" applyFill="1" applyBorder="1" applyAlignment="1">
      <alignment horizontal="center" vertical="center"/>
    </xf>
    <xf numFmtId="180" fontId="86" fillId="96" borderId="66" xfId="902" applyNumberFormat="1" applyFont="1" applyFill="1" applyBorder="1" applyAlignment="1">
      <alignment horizontal="center" vertical="center"/>
    </xf>
    <xf numFmtId="180" fontId="87" fillId="96" borderId="56" xfId="948" applyNumberFormat="1" applyFont="1" applyFill="1" applyBorder="1" applyAlignment="1">
      <alignment vertical="center"/>
    </xf>
    <xf numFmtId="164" fontId="86" fillId="96" borderId="59" xfId="902" applyNumberFormat="1" applyFont="1" applyFill="1" applyBorder="1" applyAlignment="1">
      <alignment vertical="center"/>
    </xf>
    <xf numFmtId="180" fontId="86" fillId="96" borderId="60" xfId="948" applyNumberFormat="1" applyFont="1" applyFill="1" applyBorder="1" applyAlignment="1">
      <alignment vertical="center"/>
    </xf>
    <xf numFmtId="180" fontId="87" fillId="96" borderId="56" xfId="902" applyNumberFormat="1" applyFont="1" applyFill="1" applyBorder="1" applyAlignment="1">
      <alignment vertical="center"/>
    </xf>
    <xf numFmtId="164" fontId="87" fillId="96" borderId="57" xfId="902" applyNumberFormat="1" applyFont="1" applyFill="1" applyBorder="1" applyAlignment="1">
      <alignment vertical="center"/>
    </xf>
    <xf numFmtId="180" fontId="87" fillId="96" borderId="58" xfId="902" applyNumberFormat="1" applyFont="1" applyFill="1" applyBorder="1" applyAlignment="1">
      <alignment vertical="center"/>
    </xf>
    <xf numFmtId="180" fontId="86" fillId="96" borderId="60" xfId="902" applyNumberFormat="1" applyFont="1" applyFill="1" applyBorder="1" applyAlignment="1">
      <alignment vertical="center"/>
    </xf>
    <xf numFmtId="164" fontId="86" fillId="96" borderId="61" xfId="902" applyNumberFormat="1" applyFont="1" applyFill="1" applyBorder="1" applyAlignment="1">
      <alignment horizontal="center" vertical="center"/>
    </xf>
    <xf numFmtId="180" fontId="86" fillId="96" borderId="62" xfId="0" applyNumberFormat="1" applyFont="1" applyFill="1" applyBorder="1" applyAlignment="1">
      <alignment horizontal="center" vertical="center"/>
    </xf>
    <xf numFmtId="180" fontId="87" fillId="96" borderId="56" xfId="0" applyNumberFormat="1" applyFont="1" applyFill="1" applyBorder="1" applyAlignment="1">
      <alignment horizontal="center" vertical="center" wrapText="1"/>
    </xf>
    <xf numFmtId="180" fontId="87" fillId="96" borderId="56" xfId="1698" applyNumberFormat="1" applyFont="1" applyFill="1" applyBorder="1" applyAlignment="1">
      <alignment horizontal="center" vertical="center" wrapText="1"/>
    </xf>
    <xf numFmtId="180" fontId="86" fillId="96" borderId="56" xfId="0" applyNumberFormat="1" applyFont="1" applyFill="1" applyBorder="1" applyAlignment="1">
      <alignment horizontal="center" vertical="center" wrapText="1"/>
    </xf>
    <xf numFmtId="180" fontId="86" fillId="96" borderId="60" xfId="0" applyNumberFormat="1" applyFont="1" applyFill="1" applyBorder="1" applyAlignment="1">
      <alignment horizontal="center" vertical="center" wrapText="1"/>
    </xf>
    <xf numFmtId="180" fontId="86" fillId="96" borderId="56" xfId="1698" applyNumberFormat="1" applyFont="1" applyFill="1" applyBorder="1" applyAlignment="1">
      <alignment horizontal="center" vertical="center" wrapText="1"/>
    </xf>
    <xf numFmtId="181" fontId="84" fillId="93" borderId="41" xfId="902" applyNumberFormat="1" applyFont="1" applyFill="1" applyBorder="1" applyAlignment="1">
      <alignment vertical="center"/>
    </xf>
    <xf numFmtId="181" fontId="84" fillId="93" borderId="1" xfId="902" applyNumberFormat="1" applyFont="1" applyFill="1" applyBorder="1" applyAlignment="1">
      <alignment vertical="center"/>
    </xf>
    <xf numFmtId="164" fontId="85" fillId="0" borderId="30" xfId="0" applyNumberFormat="1" applyFont="1" applyBorder="1" applyAlignment="1">
      <alignment horizontal="right" vertical="center" wrapText="1"/>
    </xf>
    <xf numFmtId="164" fontId="84" fillId="0" borderId="30" xfId="0" applyNumberFormat="1" applyFont="1" applyBorder="1" applyAlignment="1">
      <alignment horizontal="right" vertical="center" wrapText="1"/>
    </xf>
    <xf numFmtId="164" fontId="84" fillId="93" borderId="30" xfId="0" applyNumberFormat="1" applyFont="1" applyFill="1" applyBorder="1" applyAlignment="1">
      <alignment horizontal="right" vertical="center" wrapText="1"/>
    </xf>
    <xf numFmtId="164" fontId="84" fillId="93" borderId="30" xfId="0" applyNumberFormat="1" applyFont="1" applyFill="1" applyBorder="1" applyAlignment="1">
      <alignment vertical="center" wrapText="1"/>
    </xf>
    <xf numFmtId="164" fontId="85" fillId="93" borderId="30" xfId="0" applyNumberFormat="1" applyFont="1" applyFill="1" applyBorder="1" applyAlignment="1">
      <alignment horizontal="right" vertical="center" wrapText="1"/>
    </xf>
    <xf numFmtId="164" fontId="69" fillId="0" borderId="0" xfId="901" applyNumberFormat="1" applyFont="1"/>
    <xf numFmtId="0" fontId="78" fillId="0" borderId="48" xfId="0" applyFont="1" applyBorder="1" applyAlignment="1">
      <alignment horizontal="right" vertical="center"/>
    </xf>
    <xf numFmtId="0" fontId="78" fillId="0" borderId="48" xfId="0" applyFont="1" applyBorder="1" applyAlignment="1">
      <alignment horizontal="center" vertical="center"/>
    </xf>
    <xf numFmtId="164" fontId="76" fillId="0" borderId="0" xfId="1698" applyFont="1" applyAlignment="1">
      <alignment horizontal="right" vertical="center"/>
    </xf>
    <xf numFmtId="164" fontId="78" fillId="0" borderId="0" xfId="1698" applyFont="1" applyAlignment="1">
      <alignment horizontal="right" vertical="center"/>
    </xf>
    <xf numFmtId="3" fontId="90" fillId="0" borderId="0" xfId="0" applyNumberFormat="1" applyFont="1"/>
    <xf numFmtId="3" fontId="89" fillId="0" borderId="0" xfId="0" applyNumberFormat="1" applyFont="1"/>
    <xf numFmtId="10" fontId="89" fillId="0" borderId="0" xfId="1697" applyNumberFormat="1" applyFont="1"/>
    <xf numFmtId="164" fontId="69" fillId="0" borderId="0" xfId="1698" applyFont="1"/>
    <xf numFmtId="180" fontId="86" fillId="0" borderId="0" xfId="901" applyNumberFormat="1" applyFont="1" applyAlignment="1">
      <alignment horizontal="center" vertical="center"/>
    </xf>
    <xf numFmtId="3" fontId="86" fillId="0" borderId="0" xfId="902" applyNumberFormat="1" applyFont="1" applyAlignment="1">
      <alignment horizontal="center" vertical="center"/>
    </xf>
    <xf numFmtId="180" fontId="86" fillId="0" borderId="0" xfId="902" applyNumberFormat="1" applyFont="1" applyAlignment="1">
      <alignment horizontal="center" vertical="center"/>
    </xf>
    <xf numFmtId="180" fontId="87" fillId="0" borderId="0" xfId="902" applyNumberFormat="1" applyFont="1" applyAlignment="1">
      <alignment vertical="center"/>
    </xf>
    <xf numFmtId="180" fontId="86" fillId="0" borderId="0" xfId="902" applyNumberFormat="1" applyFont="1" applyAlignment="1">
      <alignment vertical="center"/>
    </xf>
    <xf numFmtId="0" fontId="76" fillId="0" borderId="0" xfId="0" applyFont="1" applyAlignment="1">
      <alignment horizontal="right"/>
    </xf>
    <xf numFmtId="164" fontId="71" fillId="0" borderId="0" xfId="0" applyNumberFormat="1" applyFont="1" applyAlignment="1">
      <alignment vertical="center"/>
    </xf>
    <xf numFmtId="164" fontId="72" fillId="0" borderId="0" xfId="0" applyNumberFormat="1" applyFont="1"/>
    <xf numFmtId="0" fontId="71" fillId="0" borderId="24" xfId="0" applyFont="1" applyBorder="1" applyAlignment="1">
      <alignment vertical="center"/>
    </xf>
    <xf numFmtId="0" fontId="71" fillId="0" borderId="24" xfId="0" applyFont="1" applyBorder="1" applyAlignment="1">
      <alignment horizontal="center" vertical="center"/>
    </xf>
    <xf numFmtId="181" fontId="70" fillId="0" borderId="24" xfId="0" applyNumberFormat="1" applyFont="1" applyBorder="1" applyAlignment="1">
      <alignment horizontal="right" vertical="center"/>
    </xf>
    <xf numFmtId="181" fontId="71" fillId="0" borderId="24" xfId="0" applyNumberFormat="1" applyFont="1" applyBorder="1" applyAlignment="1">
      <alignment horizontal="right" vertical="center"/>
    </xf>
    <xf numFmtId="164" fontId="70" fillId="0" borderId="0" xfId="1698" applyFont="1" applyAlignment="1">
      <alignment horizontal="right" vertical="center"/>
    </xf>
    <xf numFmtId="180" fontId="70" fillId="0" borderId="0" xfId="0" applyNumberFormat="1" applyFont="1" applyAlignment="1">
      <alignment horizontal="center" vertical="center"/>
    </xf>
    <xf numFmtId="0" fontId="85" fillId="97" borderId="0" xfId="0" applyFont="1" applyFill="1" applyAlignment="1">
      <alignment wrapText="1"/>
    </xf>
    <xf numFmtId="181" fontId="85" fillId="97" borderId="0" xfId="0" applyNumberFormat="1" applyFont="1" applyFill="1" applyAlignment="1">
      <alignment wrapText="1"/>
    </xf>
    <xf numFmtId="164" fontId="85" fillId="0" borderId="0" xfId="0" applyNumberFormat="1" applyFont="1" applyAlignment="1">
      <alignment wrapText="1"/>
    </xf>
    <xf numFmtId="0" fontId="70" fillId="0" borderId="48" xfId="0" applyFont="1" applyBorder="1" applyAlignment="1">
      <alignment horizontal="center" vertical="center"/>
    </xf>
    <xf numFmtId="0" fontId="94" fillId="0" borderId="0" xfId="0" applyFont="1" applyAlignment="1">
      <alignment vertical="center" wrapText="1"/>
    </xf>
    <xf numFmtId="183" fontId="71" fillId="0" borderId="0" xfId="0" applyNumberFormat="1" applyFont="1"/>
    <xf numFmtId="164" fontId="87" fillId="97" borderId="55" xfId="902" applyNumberFormat="1" applyFont="1" applyFill="1" applyBorder="1" applyAlignment="1">
      <alignment vertical="center"/>
    </xf>
    <xf numFmtId="14" fontId="89" fillId="73" borderId="71" xfId="902" applyNumberFormat="1" applyFont="1" applyFill="1" applyBorder="1" applyAlignment="1">
      <alignment horizontal="center" vertical="center"/>
    </xf>
    <xf numFmtId="10" fontId="70" fillId="0" borderId="0" xfId="948" applyNumberFormat="1" applyFont="1"/>
    <xf numFmtId="10" fontId="80" fillId="0" borderId="0" xfId="948" applyNumberFormat="1" applyFont="1" applyFill="1"/>
    <xf numFmtId="10" fontId="72" fillId="0" borderId="0" xfId="0" applyNumberFormat="1" applyFont="1"/>
    <xf numFmtId="10" fontId="81" fillId="0" borderId="0" xfId="948" applyNumberFormat="1" applyFont="1" applyFill="1"/>
    <xf numFmtId="164" fontId="72" fillId="0" borderId="0" xfId="0" applyNumberFormat="1" applyFont="1" applyAlignment="1">
      <alignment vertical="center"/>
    </xf>
    <xf numFmtId="180" fontId="72" fillId="0" borderId="0" xfId="0" applyNumberFormat="1" applyFont="1" applyAlignment="1">
      <alignment vertical="center"/>
    </xf>
    <xf numFmtId="180" fontId="71" fillId="0" borderId="0" xfId="0" applyNumberFormat="1" applyFont="1" applyAlignment="1">
      <alignment vertical="center"/>
    </xf>
    <xf numFmtId="164" fontId="72" fillId="0" borderId="0" xfId="1698" applyFont="1"/>
    <xf numFmtId="0" fontId="72" fillId="98" borderId="0" xfId="0" applyFont="1" applyFill="1"/>
    <xf numFmtId="3" fontId="76" fillId="98" borderId="0" xfId="0" applyNumberFormat="1" applyFont="1" applyFill="1" applyAlignment="1">
      <alignment horizontal="right" vertical="center"/>
    </xf>
    <xf numFmtId="0" fontId="72" fillId="98" borderId="0" xfId="0" applyFont="1" applyFill="1" applyAlignment="1">
      <alignment vertical="center"/>
    </xf>
    <xf numFmtId="164" fontId="72" fillId="0" borderId="0" xfId="1698" applyFont="1" applyAlignment="1">
      <alignment vertical="center"/>
    </xf>
    <xf numFmtId="10" fontId="71" fillId="0" borderId="0" xfId="0" applyNumberFormat="1" applyFont="1" applyAlignment="1">
      <alignment horizontal="right"/>
    </xf>
    <xf numFmtId="0" fontId="75" fillId="0" borderId="0" xfId="0" applyFont="1"/>
    <xf numFmtId="0" fontId="78" fillId="0" borderId="0" xfId="0" applyFont="1" applyAlignment="1">
      <alignment horizontal="center" vertical="center"/>
    </xf>
    <xf numFmtId="170" fontId="76" fillId="0" borderId="0" xfId="0" applyNumberFormat="1" applyFont="1" applyAlignment="1">
      <alignment horizontal="right" vertical="center"/>
    </xf>
    <xf numFmtId="3" fontId="76" fillId="0" borderId="27" xfId="0" applyNumberFormat="1" applyFont="1" applyBorder="1" applyAlignment="1">
      <alignment horizontal="right" vertical="center"/>
    </xf>
    <xf numFmtId="170" fontId="76" fillId="0" borderId="27" xfId="0" applyNumberFormat="1" applyFont="1" applyBorder="1" applyAlignment="1">
      <alignment horizontal="right" vertical="center"/>
    </xf>
    <xf numFmtId="170" fontId="78" fillId="0" borderId="0" xfId="0" applyNumberFormat="1" applyFont="1" applyAlignment="1">
      <alignment horizontal="right" vertical="center"/>
    </xf>
    <xf numFmtId="164" fontId="69" fillId="0" borderId="0" xfId="1698" applyFont="1" applyFill="1" applyAlignment="1">
      <alignment vertical="center"/>
    </xf>
    <xf numFmtId="164" fontId="72" fillId="0" borderId="0" xfId="1698" applyFont="1" applyFill="1" applyAlignment="1">
      <alignment vertical="center"/>
    </xf>
    <xf numFmtId="3" fontId="70" fillId="98" borderId="0" xfId="0" applyNumberFormat="1" applyFont="1" applyFill="1"/>
    <xf numFmtId="3" fontId="72" fillId="98" borderId="0" xfId="0" applyNumberFormat="1" applyFont="1" applyFill="1"/>
    <xf numFmtId="0" fontId="82" fillId="0" borderId="0" xfId="0" applyFont="1" applyAlignment="1">
      <alignment vertical="center"/>
    </xf>
    <xf numFmtId="14" fontId="95" fillId="73" borderId="71" xfId="902" applyNumberFormat="1" applyFont="1" applyFill="1" applyBorder="1" applyAlignment="1">
      <alignment horizontal="center" vertical="center" wrapText="1"/>
    </xf>
    <xf numFmtId="181" fontId="96" fillId="73" borderId="72" xfId="902" applyNumberFormat="1" applyFont="1" applyFill="1" applyBorder="1" applyAlignment="1">
      <alignment horizontal="center" vertical="top"/>
    </xf>
    <xf numFmtId="181" fontId="85" fillId="0" borderId="73" xfId="902" applyNumberFormat="1" applyFont="1" applyBorder="1" applyAlignment="1">
      <alignment vertical="center"/>
    </xf>
    <xf numFmtId="3" fontId="84" fillId="73" borderId="73" xfId="902" applyNumberFormat="1" applyFont="1" applyFill="1" applyBorder="1" applyAlignment="1">
      <alignment vertical="center"/>
    </xf>
    <xf numFmtId="3" fontId="85" fillId="0" borderId="73" xfId="902" applyNumberFormat="1" applyFont="1" applyBorder="1" applyAlignment="1">
      <alignment horizontal="center" vertical="center"/>
    </xf>
    <xf numFmtId="3" fontId="84" fillId="95" borderId="73" xfId="902" applyNumberFormat="1" applyFont="1" applyFill="1" applyBorder="1" applyAlignment="1">
      <alignment vertical="center"/>
    </xf>
    <xf numFmtId="182" fontId="85" fillId="0" borderId="73" xfId="902" applyNumberFormat="1" applyFont="1" applyBorder="1" applyAlignment="1">
      <alignment vertical="center"/>
    </xf>
    <xf numFmtId="178" fontId="84" fillId="73" borderId="74" xfId="902" applyNumberFormat="1" applyFont="1" applyFill="1" applyBorder="1" applyAlignment="1">
      <alignment vertical="center"/>
    </xf>
    <xf numFmtId="181" fontId="96" fillId="73" borderId="43" xfId="902" applyNumberFormat="1" applyFont="1" applyFill="1" applyBorder="1" applyAlignment="1">
      <alignment horizontal="center" vertical="top"/>
    </xf>
    <xf numFmtId="3" fontId="84" fillId="73" borderId="32" xfId="902" applyNumberFormat="1" applyFont="1" applyFill="1" applyBorder="1" applyAlignment="1">
      <alignment vertical="center"/>
    </xf>
    <xf numFmtId="3" fontId="85" fillId="0" borderId="32" xfId="902" applyNumberFormat="1" applyFont="1" applyBorder="1" applyAlignment="1">
      <alignment vertical="center"/>
    </xf>
    <xf numFmtId="3" fontId="84" fillId="95" borderId="32" xfId="902" applyNumberFormat="1" applyFont="1" applyFill="1" applyBorder="1" applyAlignment="1">
      <alignment vertical="center"/>
    </xf>
    <xf numFmtId="182" fontId="85" fillId="0" borderId="32" xfId="902" applyNumberFormat="1" applyFont="1" applyBorder="1" applyAlignment="1">
      <alignment vertical="center"/>
    </xf>
    <xf numFmtId="178" fontId="84" fillId="73" borderId="34" xfId="902" applyNumberFormat="1" applyFont="1" applyFill="1" applyBorder="1" applyAlignment="1">
      <alignment vertical="center"/>
    </xf>
    <xf numFmtId="10" fontId="90" fillId="0" borderId="0" xfId="1697" applyNumberFormat="1" applyFont="1"/>
    <xf numFmtId="169" fontId="72" fillId="0" borderId="0" xfId="0" applyNumberFormat="1" applyFont="1"/>
    <xf numFmtId="181" fontId="84" fillId="73" borderId="41" xfId="902" applyNumberFormat="1" applyFont="1" applyFill="1" applyBorder="1" applyAlignment="1">
      <alignment horizontal="left" vertical="center"/>
    </xf>
    <xf numFmtId="181" fontId="84" fillId="73" borderId="1" xfId="902" applyNumberFormat="1" applyFont="1" applyFill="1" applyBorder="1" applyAlignment="1">
      <alignment horizontal="center" vertical="center"/>
    </xf>
    <xf numFmtId="0" fontId="85" fillId="0" borderId="0" xfId="901" applyFont="1" applyAlignment="1">
      <alignment vertical="center"/>
    </xf>
    <xf numFmtId="3" fontId="85" fillId="0" borderId="0" xfId="901" applyNumberFormat="1" applyFont="1" applyAlignment="1">
      <alignment vertical="center"/>
    </xf>
    <xf numFmtId="0" fontId="84" fillId="0" borderId="0" xfId="902" applyFont="1" applyAlignment="1">
      <alignment vertical="center"/>
    </xf>
    <xf numFmtId="181" fontId="84" fillId="73" borderId="42" xfId="902" applyNumberFormat="1" applyFont="1" applyFill="1" applyBorder="1" applyAlignment="1">
      <alignment horizontal="center" vertical="center"/>
    </xf>
    <xf numFmtId="181" fontId="84" fillId="73" borderId="43" xfId="902" applyNumberFormat="1" applyFont="1" applyFill="1" applyBorder="1" applyAlignment="1">
      <alignment horizontal="center" vertical="center"/>
    </xf>
    <xf numFmtId="172" fontId="84" fillId="0" borderId="0" xfId="902" applyNumberFormat="1" applyFont="1" applyAlignment="1">
      <alignment horizontal="center" vertical="center"/>
    </xf>
    <xf numFmtId="181" fontId="84" fillId="0" borderId="41" xfId="902" applyNumberFormat="1" applyFont="1" applyBorder="1" applyAlignment="1">
      <alignment horizontal="left" vertical="center"/>
    </xf>
    <xf numFmtId="0" fontId="88" fillId="0" borderId="0" xfId="902" applyFont="1" applyAlignment="1">
      <alignment vertical="center"/>
    </xf>
    <xf numFmtId="181" fontId="84" fillId="73" borderId="44" xfId="902" applyNumberFormat="1" applyFont="1" applyFill="1" applyBorder="1" applyAlignment="1">
      <alignment horizontal="left" vertical="center"/>
    </xf>
    <xf numFmtId="0" fontId="85" fillId="0" borderId="0" xfId="0" applyFont="1" applyAlignment="1">
      <alignment horizontal="left" vertical="center"/>
    </xf>
    <xf numFmtId="181" fontId="84" fillId="0" borderId="1" xfId="902" applyNumberFormat="1" applyFont="1" applyBorder="1" applyAlignment="1">
      <alignment horizontal="left" vertical="center"/>
    </xf>
    <xf numFmtId="181" fontId="84" fillId="73" borderId="1" xfId="902" applyNumberFormat="1" applyFont="1" applyFill="1" applyBorder="1" applyAlignment="1">
      <alignment horizontal="left" vertical="center"/>
    </xf>
    <xf numFmtId="181" fontId="77" fillId="0" borderId="41" xfId="902" applyNumberFormat="1" applyFont="1" applyBorder="1" applyAlignment="1">
      <alignment horizontal="left" vertical="center"/>
    </xf>
    <xf numFmtId="181" fontId="84" fillId="0" borderId="41" xfId="902" applyNumberFormat="1" applyFont="1" applyBorder="1" applyAlignment="1">
      <alignment horizontal="left" vertical="center" wrapText="1"/>
    </xf>
    <xf numFmtId="181" fontId="84" fillId="73" borderId="33" xfId="902" applyNumberFormat="1" applyFont="1" applyFill="1" applyBorder="1" applyAlignment="1">
      <alignment horizontal="left" vertical="center"/>
    </xf>
    <xf numFmtId="3" fontId="93" fillId="0" borderId="0" xfId="901" applyNumberFormat="1" applyFont="1" applyAlignment="1">
      <alignment vertical="center"/>
    </xf>
    <xf numFmtId="164" fontId="93" fillId="0" borderId="0" xfId="1698" applyFont="1" applyFill="1" applyBorder="1" applyAlignment="1">
      <alignment vertical="center"/>
    </xf>
    <xf numFmtId="3" fontId="97" fillId="0" borderId="0" xfId="876" applyNumberFormat="1" applyFont="1" applyAlignment="1">
      <alignment horizontal="right"/>
    </xf>
    <xf numFmtId="3" fontId="85" fillId="97" borderId="0" xfId="902" applyNumberFormat="1" applyFont="1" applyFill="1" applyAlignment="1">
      <alignment vertical="center"/>
    </xf>
    <xf numFmtId="184" fontId="80" fillId="0" borderId="0" xfId="948" applyNumberFormat="1" applyFont="1" applyFill="1"/>
    <xf numFmtId="164" fontId="78" fillId="0" borderId="0" xfId="1698" applyFont="1" applyFill="1" applyAlignment="1">
      <alignment horizontal="right" vertical="center"/>
    </xf>
    <xf numFmtId="164" fontId="76" fillId="0" borderId="0" xfId="1698" applyFont="1" applyFill="1" applyAlignment="1">
      <alignment horizontal="right" vertical="center"/>
    </xf>
    <xf numFmtId="164" fontId="70" fillId="0" borderId="0" xfId="0" applyNumberFormat="1" applyFont="1" applyAlignment="1">
      <alignment vertical="center"/>
    </xf>
    <xf numFmtId="180" fontId="70" fillId="0" borderId="0" xfId="0" applyNumberFormat="1" applyFont="1" applyAlignment="1">
      <alignment vertical="center"/>
    </xf>
    <xf numFmtId="168" fontId="71" fillId="0" borderId="0" xfId="0" applyNumberFormat="1" applyFont="1" applyAlignment="1">
      <alignment vertical="center"/>
    </xf>
    <xf numFmtId="0" fontId="85" fillId="97" borderId="41" xfId="902" applyFont="1" applyFill="1" applyBorder="1" applyAlignment="1">
      <alignment vertical="center"/>
    </xf>
    <xf numFmtId="181" fontId="85" fillId="97" borderId="1" xfId="902" applyNumberFormat="1" applyFont="1" applyFill="1" applyBorder="1" applyAlignment="1">
      <alignment horizontal="center" vertical="center"/>
    </xf>
    <xf numFmtId="181" fontId="85" fillId="97" borderId="1" xfId="902" applyNumberFormat="1" applyFont="1" applyFill="1" applyBorder="1" applyAlignment="1">
      <alignment vertical="center"/>
    </xf>
    <xf numFmtId="0" fontId="78" fillId="0" borderId="0" xfId="0" applyFont="1"/>
    <xf numFmtId="0" fontId="77" fillId="0" borderId="0" xfId="0" applyFont="1"/>
    <xf numFmtId="0" fontId="74" fillId="0" borderId="0" xfId="0" applyFont="1" applyAlignment="1">
      <alignment horizontal="justify"/>
    </xf>
    <xf numFmtId="3" fontId="76" fillId="0" borderId="0" xfId="0" applyNumberFormat="1" applyFont="1"/>
    <xf numFmtId="3" fontId="73" fillId="0" borderId="0" xfId="0" applyNumberFormat="1" applyFont="1"/>
    <xf numFmtId="0" fontId="78" fillId="0" borderId="48" xfId="0" applyFont="1" applyBorder="1" applyAlignment="1">
      <alignment horizontal="center"/>
    </xf>
    <xf numFmtId="0" fontId="71" fillId="0" borderId="69" xfId="0" applyFont="1" applyBorder="1" applyAlignment="1">
      <alignment vertical="center"/>
    </xf>
    <xf numFmtId="0" fontId="70" fillId="98" borderId="48" xfId="0" applyFont="1" applyFill="1" applyBorder="1" applyAlignment="1">
      <alignment vertical="center"/>
    </xf>
    <xf numFmtId="0" fontId="70" fillId="98" borderId="48" xfId="0" applyFont="1" applyFill="1" applyBorder="1" applyAlignment="1">
      <alignment horizontal="center" vertical="center"/>
    </xf>
    <xf numFmtId="0" fontId="70" fillId="0" borderId="48" xfId="0" applyFont="1" applyBorder="1" applyAlignment="1">
      <alignment horizontal="left"/>
    </xf>
    <xf numFmtId="0" fontId="70" fillId="0" borderId="48" xfId="0" applyFont="1" applyBorder="1" applyAlignment="1">
      <alignment horizontal="center"/>
    </xf>
    <xf numFmtId="0" fontId="71" fillId="0" borderId="48" xfId="0" applyFont="1" applyBorder="1" applyAlignment="1">
      <alignment horizontal="center" vertical="center"/>
    </xf>
    <xf numFmtId="181" fontId="70" fillId="0" borderId="48" xfId="0" applyNumberFormat="1" applyFont="1" applyBorder="1" applyAlignment="1">
      <alignment horizontal="right" vertical="center"/>
    </xf>
    <xf numFmtId="0" fontId="70" fillId="0" borderId="69" xfId="0" applyFont="1" applyBorder="1" applyAlignment="1">
      <alignment vertical="center"/>
    </xf>
    <xf numFmtId="0" fontId="70" fillId="0" borderId="48" xfId="0" applyFont="1" applyBorder="1"/>
    <xf numFmtId="0" fontId="78" fillId="0" borderId="48" xfId="0" applyFont="1" applyBorder="1" applyAlignment="1">
      <alignment horizontal="center" vertical="center"/>
    </xf>
    <xf numFmtId="0" fontId="70" fillId="0" borderId="48" xfId="0" applyFont="1" applyBorder="1" applyAlignment="1">
      <alignment horizontal="center" vertical="center"/>
    </xf>
    <xf numFmtId="0" fontId="78" fillId="0" borderId="69" xfId="0" applyFont="1" applyBorder="1" applyAlignment="1">
      <alignment horizontal="center" vertical="center"/>
    </xf>
    <xf numFmtId="0" fontId="78" fillId="0" borderId="26" xfId="0" applyFont="1" applyBorder="1" applyAlignment="1">
      <alignment horizontal="center" vertical="center"/>
    </xf>
    <xf numFmtId="0" fontId="70" fillId="0" borderId="69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82" fillId="0" borderId="0" xfId="0" applyFont="1" applyAlignment="1">
      <alignment horizontal="right" vertical="center"/>
    </xf>
    <xf numFmtId="181" fontId="84" fillId="73" borderId="46" xfId="902" applyNumberFormat="1" applyFont="1" applyFill="1" applyBorder="1" applyAlignment="1">
      <alignment horizontal="left" vertical="center"/>
    </xf>
    <xf numFmtId="181" fontId="84" fillId="73" borderId="47" xfId="902" applyNumberFormat="1" applyFont="1" applyFill="1" applyBorder="1" applyAlignment="1">
      <alignment horizontal="left" vertical="center"/>
    </xf>
    <xf numFmtId="181" fontId="84" fillId="73" borderId="40" xfId="902" applyNumberFormat="1" applyFont="1" applyFill="1" applyBorder="1" applyAlignment="1">
      <alignment horizontal="center" vertical="center"/>
    </xf>
    <xf numFmtId="181" fontId="84" fillId="73" borderId="1" xfId="902" applyNumberFormat="1" applyFont="1" applyFill="1" applyBorder="1" applyAlignment="1">
      <alignment horizontal="center" vertical="center"/>
    </xf>
    <xf numFmtId="3" fontId="86" fillId="96" borderId="63" xfId="902" applyNumberFormat="1" applyFont="1" applyFill="1" applyBorder="1" applyAlignment="1">
      <alignment horizontal="center" vertical="center"/>
    </xf>
    <xf numFmtId="3" fontId="86" fillId="96" borderId="64" xfId="902" applyNumberFormat="1" applyFont="1" applyFill="1" applyBorder="1" applyAlignment="1">
      <alignment horizontal="center" vertical="center"/>
    </xf>
    <xf numFmtId="164" fontId="84" fillId="0" borderId="70" xfId="901" applyNumberFormat="1" applyFont="1" applyBorder="1" applyAlignment="1">
      <alignment horizontal="center"/>
    </xf>
    <xf numFmtId="181" fontId="84" fillId="73" borderId="39" xfId="902" applyNumberFormat="1" applyFont="1" applyFill="1" applyBorder="1" applyAlignment="1">
      <alignment horizontal="left" vertical="center"/>
    </xf>
    <xf numFmtId="181" fontId="84" fillId="73" borderId="41" xfId="902" applyNumberFormat="1" applyFont="1" applyFill="1" applyBorder="1" applyAlignment="1">
      <alignment horizontal="left" vertical="center"/>
    </xf>
    <xf numFmtId="164" fontId="86" fillId="96" borderId="67" xfId="902" applyNumberFormat="1" applyFont="1" applyFill="1" applyBorder="1" applyAlignment="1">
      <alignment horizontal="center" vertical="center"/>
    </xf>
    <xf numFmtId="164" fontId="86" fillId="96" borderId="68" xfId="902" applyNumberFormat="1" applyFont="1" applyFill="1" applyBorder="1" applyAlignment="1">
      <alignment horizontal="center" vertical="center"/>
    </xf>
    <xf numFmtId="0" fontId="84" fillId="94" borderId="53" xfId="0" applyFont="1" applyFill="1" applyBorder="1" applyAlignment="1">
      <alignment horizontal="left" vertical="center"/>
    </xf>
    <xf numFmtId="0" fontId="84" fillId="94" borderId="50" xfId="0" applyFont="1" applyFill="1" applyBorder="1" applyAlignment="1">
      <alignment horizontal="left" vertical="center"/>
    </xf>
    <xf numFmtId="0" fontId="84" fillId="94" borderId="51" xfId="0" applyFont="1" applyFill="1" applyBorder="1" applyAlignment="1">
      <alignment horizontal="center" vertical="center"/>
    </xf>
    <xf numFmtId="0" fontId="84" fillId="94" borderId="52" xfId="0" applyFont="1" applyFill="1" applyBorder="1" applyAlignment="1">
      <alignment horizontal="center" vertical="center"/>
    </xf>
  </cellXfs>
  <cellStyles count="1704">
    <cellStyle name="0,0_x000d__x000a_NA_x000d__x000a_" xfId="1" xr:uid="{00000000-0005-0000-0000-000000000000}"/>
    <cellStyle name="0,0_x000d__x000a_NA_x000d__x000a_ 2" xfId="2" xr:uid="{00000000-0005-0000-0000-000001000000}"/>
    <cellStyle name="0,0_x000d__x000a_NA_x000d__x000a_ 2 2" xfId="3" xr:uid="{00000000-0005-0000-0000-000002000000}"/>
    <cellStyle name="0,0_x000d__x000a_NA_x000d__x000a_ 3" xfId="4" xr:uid="{00000000-0005-0000-0000-000003000000}"/>
    <cellStyle name="20% - Accent1" xfId="5" xr:uid="{00000000-0005-0000-0000-000004000000}"/>
    <cellStyle name="20% - Accent2" xfId="6" xr:uid="{00000000-0005-0000-0000-000005000000}"/>
    <cellStyle name="20% - Accent3" xfId="7" xr:uid="{00000000-0005-0000-0000-000006000000}"/>
    <cellStyle name="20% - Accent4" xfId="8" xr:uid="{00000000-0005-0000-0000-000007000000}"/>
    <cellStyle name="20% - Accent5" xfId="9" xr:uid="{00000000-0005-0000-0000-000008000000}"/>
    <cellStyle name="20% - Accent6" xfId="10" xr:uid="{00000000-0005-0000-0000-000009000000}"/>
    <cellStyle name="20% - akcent 1" xfId="11" xr:uid="{00000000-0005-0000-0000-00000A000000}"/>
    <cellStyle name="20% - akcent 2" xfId="12" xr:uid="{00000000-0005-0000-0000-00000B000000}"/>
    <cellStyle name="20% - akcent 3" xfId="13" xr:uid="{00000000-0005-0000-0000-00000C000000}"/>
    <cellStyle name="20% - akcent 4" xfId="14" xr:uid="{00000000-0005-0000-0000-00000D000000}"/>
    <cellStyle name="20% - akcent 5" xfId="15" xr:uid="{00000000-0005-0000-0000-00000E000000}"/>
    <cellStyle name="20% - akcent 6" xfId="16" xr:uid="{00000000-0005-0000-0000-00000F000000}"/>
    <cellStyle name="20% - Énfasis1" xfId="17" builtinId="30" customBuiltin="1"/>
    <cellStyle name="20% - Énfasis1 2" xfId="18" xr:uid="{00000000-0005-0000-0000-000011000000}"/>
    <cellStyle name="20% - Énfasis1 2 2" xfId="19" xr:uid="{00000000-0005-0000-0000-000012000000}"/>
    <cellStyle name="20% - Énfasis2" xfId="20" builtinId="34" customBuiltin="1"/>
    <cellStyle name="20% - Énfasis2 2" xfId="21" xr:uid="{00000000-0005-0000-0000-000014000000}"/>
    <cellStyle name="20% - Énfasis2 2 2" xfId="22" xr:uid="{00000000-0005-0000-0000-000015000000}"/>
    <cellStyle name="20% - Énfasis3" xfId="23" builtinId="38" customBuiltin="1"/>
    <cellStyle name="20% - Énfasis3 2" xfId="24" xr:uid="{00000000-0005-0000-0000-000017000000}"/>
    <cellStyle name="20% - Énfasis3 2 2" xfId="25" xr:uid="{00000000-0005-0000-0000-000018000000}"/>
    <cellStyle name="20% - Énfasis4" xfId="26" builtinId="42" customBuiltin="1"/>
    <cellStyle name="20% - Énfasis4 2" xfId="27" xr:uid="{00000000-0005-0000-0000-00001A000000}"/>
    <cellStyle name="20% - Énfasis4 2 2" xfId="28" xr:uid="{00000000-0005-0000-0000-00001B000000}"/>
    <cellStyle name="20% - Énfasis5" xfId="29" builtinId="46" customBuiltin="1"/>
    <cellStyle name="20% - Énfasis5 2" xfId="30" xr:uid="{00000000-0005-0000-0000-00001D000000}"/>
    <cellStyle name="20% - Énfasis5 2 2" xfId="31" xr:uid="{00000000-0005-0000-0000-00001E000000}"/>
    <cellStyle name="20% - Énfasis6" xfId="32" builtinId="50" customBuiltin="1"/>
    <cellStyle name="20% - Énfasis6 2" xfId="33" xr:uid="{00000000-0005-0000-0000-000020000000}"/>
    <cellStyle name="20% - Énfasis6 2 2" xfId="34" xr:uid="{00000000-0005-0000-0000-000021000000}"/>
    <cellStyle name="40% - Accent1" xfId="35" xr:uid="{00000000-0005-0000-0000-000022000000}"/>
    <cellStyle name="40% - Accent2" xfId="36" xr:uid="{00000000-0005-0000-0000-000023000000}"/>
    <cellStyle name="40% - Accent3" xfId="37" xr:uid="{00000000-0005-0000-0000-000024000000}"/>
    <cellStyle name="40% - Accent4" xfId="38" xr:uid="{00000000-0005-0000-0000-000025000000}"/>
    <cellStyle name="40% - Accent5" xfId="39" xr:uid="{00000000-0005-0000-0000-000026000000}"/>
    <cellStyle name="40% - Accent6" xfId="40" xr:uid="{00000000-0005-0000-0000-000027000000}"/>
    <cellStyle name="40% - akcent 1" xfId="41" xr:uid="{00000000-0005-0000-0000-000028000000}"/>
    <cellStyle name="40% - akcent 2" xfId="42" xr:uid="{00000000-0005-0000-0000-000029000000}"/>
    <cellStyle name="40% - akcent 3" xfId="43" xr:uid="{00000000-0005-0000-0000-00002A000000}"/>
    <cellStyle name="40% - akcent 4" xfId="44" xr:uid="{00000000-0005-0000-0000-00002B000000}"/>
    <cellStyle name="40% - akcent 5" xfId="45" xr:uid="{00000000-0005-0000-0000-00002C000000}"/>
    <cellStyle name="40% - akcent 6" xfId="46" xr:uid="{00000000-0005-0000-0000-00002D000000}"/>
    <cellStyle name="40% - Énfasis1" xfId="47" builtinId="31" customBuiltin="1"/>
    <cellStyle name="40% - Énfasis1 2" xfId="48" xr:uid="{00000000-0005-0000-0000-00002F000000}"/>
    <cellStyle name="40% - Énfasis1 2 2" xfId="49" xr:uid="{00000000-0005-0000-0000-000030000000}"/>
    <cellStyle name="40% - Énfasis2" xfId="50" builtinId="35" customBuiltin="1"/>
    <cellStyle name="40% - Énfasis2 2" xfId="51" xr:uid="{00000000-0005-0000-0000-000032000000}"/>
    <cellStyle name="40% - Énfasis2 2 2" xfId="52" xr:uid="{00000000-0005-0000-0000-000033000000}"/>
    <cellStyle name="40% - Énfasis3" xfId="53" builtinId="39" customBuiltin="1"/>
    <cellStyle name="40% - Énfasis3 2" xfId="54" xr:uid="{00000000-0005-0000-0000-000035000000}"/>
    <cellStyle name="40% - Énfasis3 2 2" xfId="55" xr:uid="{00000000-0005-0000-0000-000036000000}"/>
    <cellStyle name="40% - Énfasis4" xfId="56" builtinId="43" customBuiltin="1"/>
    <cellStyle name="40% - Énfasis4 2" xfId="57" xr:uid="{00000000-0005-0000-0000-000038000000}"/>
    <cellStyle name="40% - Énfasis4 2 2" xfId="58" xr:uid="{00000000-0005-0000-0000-000039000000}"/>
    <cellStyle name="40% - Énfasis5" xfId="59" builtinId="47" customBuiltin="1"/>
    <cellStyle name="40% - Énfasis5 2" xfId="60" xr:uid="{00000000-0005-0000-0000-00003B000000}"/>
    <cellStyle name="40% - Énfasis5 2 2" xfId="61" xr:uid="{00000000-0005-0000-0000-00003C000000}"/>
    <cellStyle name="40% - Énfasis6" xfId="62" builtinId="51" customBuiltin="1"/>
    <cellStyle name="40% - Énfasis6 2" xfId="63" xr:uid="{00000000-0005-0000-0000-00003E000000}"/>
    <cellStyle name="40% - Énfasis6 2 2" xfId="64" xr:uid="{00000000-0005-0000-0000-00003F000000}"/>
    <cellStyle name="60% - Accent1" xfId="65" xr:uid="{00000000-0005-0000-0000-000040000000}"/>
    <cellStyle name="60% - Accent2" xfId="66" xr:uid="{00000000-0005-0000-0000-000041000000}"/>
    <cellStyle name="60% - Accent3" xfId="67" xr:uid="{00000000-0005-0000-0000-000042000000}"/>
    <cellStyle name="60% - Accent4" xfId="68" xr:uid="{00000000-0005-0000-0000-000043000000}"/>
    <cellStyle name="60% - Accent5" xfId="69" xr:uid="{00000000-0005-0000-0000-000044000000}"/>
    <cellStyle name="60% - Accent6" xfId="70" xr:uid="{00000000-0005-0000-0000-000045000000}"/>
    <cellStyle name="60% - akcent 1" xfId="71" xr:uid="{00000000-0005-0000-0000-000046000000}"/>
    <cellStyle name="60% - akcent 2" xfId="72" xr:uid="{00000000-0005-0000-0000-000047000000}"/>
    <cellStyle name="60% - akcent 3" xfId="73" xr:uid="{00000000-0005-0000-0000-000048000000}"/>
    <cellStyle name="60% - akcent 4" xfId="74" xr:uid="{00000000-0005-0000-0000-000049000000}"/>
    <cellStyle name="60% - akcent 5" xfId="75" xr:uid="{00000000-0005-0000-0000-00004A000000}"/>
    <cellStyle name="60% - akcent 6" xfId="76" xr:uid="{00000000-0005-0000-0000-00004B000000}"/>
    <cellStyle name="60% - Énfasis1" xfId="77" builtinId="32" customBuiltin="1"/>
    <cellStyle name="60% - Énfasis1 2 2" xfId="78" xr:uid="{00000000-0005-0000-0000-00004D000000}"/>
    <cellStyle name="60% - Énfasis2" xfId="79" builtinId="36" customBuiltin="1"/>
    <cellStyle name="60% - Énfasis2 2 2" xfId="80" xr:uid="{00000000-0005-0000-0000-00004F000000}"/>
    <cellStyle name="60% - Énfasis3" xfId="81" builtinId="40" customBuiltin="1"/>
    <cellStyle name="60% - Énfasis3 2 2" xfId="82" xr:uid="{00000000-0005-0000-0000-000051000000}"/>
    <cellStyle name="60% - Énfasis4" xfId="83" builtinId="44" customBuiltin="1"/>
    <cellStyle name="60% - Énfasis4 2 2" xfId="84" xr:uid="{00000000-0005-0000-0000-000053000000}"/>
    <cellStyle name="60% - Énfasis5" xfId="85" builtinId="48" customBuiltin="1"/>
    <cellStyle name="60% - Énfasis5 2 2" xfId="86" xr:uid="{00000000-0005-0000-0000-000055000000}"/>
    <cellStyle name="60% - Énfasis6" xfId="87" builtinId="52" customBuiltin="1"/>
    <cellStyle name="60% - Énfasis6 2 2" xfId="88" xr:uid="{00000000-0005-0000-0000-000057000000}"/>
    <cellStyle name="Accent1" xfId="89" xr:uid="{00000000-0005-0000-0000-000058000000}"/>
    <cellStyle name="Accent1 - 20%" xfId="90" xr:uid="{00000000-0005-0000-0000-000059000000}"/>
    <cellStyle name="Accent1 - 20% 10" xfId="91" xr:uid="{00000000-0005-0000-0000-00005A000000}"/>
    <cellStyle name="Accent1 - 20% 11" xfId="92" xr:uid="{00000000-0005-0000-0000-00005B000000}"/>
    <cellStyle name="Accent1 - 20% 12" xfId="93" xr:uid="{00000000-0005-0000-0000-00005C000000}"/>
    <cellStyle name="Accent1 - 20% 13" xfId="94" xr:uid="{00000000-0005-0000-0000-00005D000000}"/>
    <cellStyle name="Accent1 - 20% 2" xfId="95" xr:uid="{00000000-0005-0000-0000-00005E000000}"/>
    <cellStyle name="Accent1 - 20% 2 2" xfId="96" xr:uid="{00000000-0005-0000-0000-00005F000000}"/>
    <cellStyle name="Accent1 - 20% 2 2 2" xfId="97" xr:uid="{00000000-0005-0000-0000-000060000000}"/>
    <cellStyle name="Accent1 - 20% 3" xfId="98" xr:uid="{00000000-0005-0000-0000-000061000000}"/>
    <cellStyle name="Accent1 - 20% 3 2" xfId="99" xr:uid="{00000000-0005-0000-0000-000062000000}"/>
    <cellStyle name="Accent1 - 20% 4" xfId="100" xr:uid="{00000000-0005-0000-0000-000063000000}"/>
    <cellStyle name="Accent1 - 20% 4 2" xfId="101" xr:uid="{00000000-0005-0000-0000-000064000000}"/>
    <cellStyle name="Accent1 - 20% 5" xfId="102" xr:uid="{00000000-0005-0000-0000-000065000000}"/>
    <cellStyle name="Accent1 - 20% 5 2" xfId="103" xr:uid="{00000000-0005-0000-0000-000066000000}"/>
    <cellStyle name="Accent1 - 20% 6" xfId="104" xr:uid="{00000000-0005-0000-0000-000067000000}"/>
    <cellStyle name="Accent1 - 20% 6 2" xfId="105" xr:uid="{00000000-0005-0000-0000-000068000000}"/>
    <cellStyle name="Accent1 - 20% 7" xfId="106" xr:uid="{00000000-0005-0000-0000-000069000000}"/>
    <cellStyle name="Accent1 - 20% 8" xfId="107" xr:uid="{00000000-0005-0000-0000-00006A000000}"/>
    <cellStyle name="Accent1 - 20% 9" xfId="108" xr:uid="{00000000-0005-0000-0000-00006B000000}"/>
    <cellStyle name="Accent1 - 20%_Combinación de negocios - AA-IAMv3" xfId="109" xr:uid="{00000000-0005-0000-0000-00006C000000}"/>
    <cellStyle name="Accent1 - 40%" xfId="110" xr:uid="{00000000-0005-0000-0000-00006D000000}"/>
    <cellStyle name="Accent1 - 40% 10" xfId="111" xr:uid="{00000000-0005-0000-0000-00006E000000}"/>
    <cellStyle name="Accent1 - 40% 11" xfId="112" xr:uid="{00000000-0005-0000-0000-00006F000000}"/>
    <cellStyle name="Accent1 - 40% 12" xfId="113" xr:uid="{00000000-0005-0000-0000-000070000000}"/>
    <cellStyle name="Accent1 - 40% 13" xfId="114" xr:uid="{00000000-0005-0000-0000-000071000000}"/>
    <cellStyle name="Accent1 - 40% 2" xfId="115" xr:uid="{00000000-0005-0000-0000-000072000000}"/>
    <cellStyle name="Accent1 - 40% 2 2" xfId="116" xr:uid="{00000000-0005-0000-0000-000073000000}"/>
    <cellStyle name="Accent1 - 40% 2 2 2" xfId="117" xr:uid="{00000000-0005-0000-0000-000074000000}"/>
    <cellStyle name="Accent1 - 40% 3" xfId="118" xr:uid="{00000000-0005-0000-0000-000075000000}"/>
    <cellStyle name="Accent1 - 40% 3 2" xfId="119" xr:uid="{00000000-0005-0000-0000-000076000000}"/>
    <cellStyle name="Accent1 - 40% 4" xfId="120" xr:uid="{00000000-0005-0000-0000-000077000000}"/>
    <cellStyle name="Accent1 - 40% 4 2" xfId="121" xr:uid="{00000000-0005-0000-0000-000078000000}"/>
    <cellStyle name="Accent1 - 40% 5" xfId="122" xr:uid="{00000000-0005-0000-0000-000079000000}"/>
    <cellStyle name="Accent1 - 40% 5 2" xfId="123" xr:uid="{00000000-0005-0000-0000-00007A000000}"/>
    <cellStyle name="Accent1 - 40% 6" xfId="124" xr:uid="{00000000-0005-0000-0000-00007B000000}"/>
    <cellStyle name="Accent1 - 40% 6 2" xfId="125" xr:uid="{00000000-0005-0000-0000-00007C000000}"/>
    <cellStyle name="Accent1 - 40% 7" xfId="126" xr:uid="{00000000-0005-0000-0000-00007D000000}"/>
    <cellStyle name="Accent1 - 40% 8" xfId="127" xr:uid="{00000000-0005-0000-0000-00007E000000}"/>
    <cellStyle name="Accent1 - 40% 9" xfId="128" xr:uid="{00000000-0005-0000-0000-00007F000000}"/>
    <cellStyle name="Accent1 - 40%_Combinación de negocios - AA-IAMv3" xfId="129" xr:uid="{00000000-0005-0000-0000-000080000000}"/>
    <cellStyle name="Accent1 - 60%" xfId="130" xr:uid="{00000000-0005-0000-0000-000081000000}"/>
    <cellStyle name="Accent1 - 60% 10" xfId="131" xr:uid="{00000000-0005-0000-0000-000082000000}"/>
    <cellStyle name="Accent1 - 60% 11" xfId="132" xr:uid="{00000000-0005-0000-0000-000083000000}"/>
    <cellStyle name="Accent1 - 60% 2" xfId="133" xr:uid="{00000000-0005-0000-0000-000084000000}"/>
    <cellStyle name="Accent1 - 60% 2 2" xfId="134" xr:uid="{00000000-0005-0000-0000-000085000000}"/>
    <cellStyle name="Accent1 - 60% 2 2 2" xfId="135" xr:uid="{00000000-0005-0000-0000-000086000000}"/>
    <cellStyle name="Accent1 - 60% 3" xfId="136" xr:uid="{00000000-0005-0000-0000-000087000000}"/>
    <cellStyle name="Accent1 - 60% 4" xfId="137" xr:uid="{00000000-0005-0000-0000-000088000000}"/>
    <cellStyle name="Accent1 - 60% 5" xfId="138" xr:uid="{00000000-0005-0000-0000-000089000000}"/>
    <cellStyle name="Accent1 - 60% 6" xfId="139" xr:uid="{00000000-0005-0000-0000-00008A000000}"/>
    <cellStyle name="Accent1 - 60% 7" xfId="140" xr:uid="{00000000-0005-0000-0000-00008B000000}"/>
    <cellStyle name="Accent1 - 60% 8" xfId="141" xr:uid="{00000000-0005-0000-0000-00008C000000}"/>
    <cellStyle name="Accent1 - 60% 9" xfId="142" xr:uid="{00000000-0005-0000-0000-00008D000000}"/>
    <cellStyle name="Accent2" xfId="143" xr:uid="{00000000-0005-0000-0000-00008E000000}"/>
    <cellStyle name="Accent2 - 20%" xfId="144" xr:uid="{00000000-0005-0000-0000-00008F000000}"/>
    <cellStyle name="Accent2 - 20% 10" xfId="145" xr:uid="{00000000-0005-0000-0000-000090000000}"/>
    <cellStyle name="Accent2 - 20% 11" xfId="146" xr:uid="{00000000-0005-0000-0000-000091000000}"/>
    <cellStyle name="Accent2 - 20% 12" xfId="147" xr:uid="{00000000-0005-0000-0000-000092000000}"/>
    <cellStyle name="Accent2 - 20% 13" xfId="148" xr:uid="{00000000-0005-0000-0000-000093000000}"/>
    <cellStyle name="Accent2 - 20% 2" xfId="149" xr:uid="{00000000-0005-0000-0000-000094000000}"/>
    <cellStyle name="Accent2 - 20% 2 2" xfId="150" xr:uid="{00000000-0005-0000-0000-000095000000}"/>
    <cellStyle name="Accent2 - 20% 2 2 2" xfId="151" xr:uid="{00000000-0005-0000-0000-000096000000}"/>
    <cellStyle name="Accent2 - 20% 3" xfId="152" xr:uid="{00000000-0005-0000-0000-000097000000}"/>
    <cellStyle name="Accent2 - 20% 3 2" xfId="153" xr:uid="{00000000-0005-0000-0000-000098000000}"/>
    <cellStyle name="Accent2 - 20% 4" xfId="154" xr:uid="{00000000-0005-0000-0000-000099000000}"/>
    <cellStyle name="Accent2 - 20% 4 2" xfId="155" xr:uid="{00000000-0005-0000-0000-00009A000000}"/>
    <cellStyle name="Accent2 - 20% 5" xfId="156" xr:uid="{00000000-0005-0000-0000-00009B000000}"/>
    <cellStyle name="Accent2 - 20% 5 2" xfId="157" xr:uid="{00000000-0005-0000-0000-00009C000000}"/>
    <cellStyle name="Accent2 - 20% 6" xfId="158" xr:uid="{00000000-0005-0000-0000-00009D000000}"/>
    <cellStyle name="Accent2 - 20% 6 2" xfId="159" xr:uid="{00000000-0005-0000-0000-00009E000000}"/>
    <cellStyle name="Accent2 - 20% 7" xfId="160" xr:uid="{00000000-0005-0000-0000-00009F000000}"/>
    <cellStyle name="Accent2 - 20% 8" xfId="161" xr:uid="{00000000-0005-0000-0000-0000A0000000}"/>
    <cellStyle name="Accent2 - 20% 9" xfId="162" xr:uid="{00000000-0005-0000-0000-0000A1000000}"/>
    <cellStyle name="Accent2 - 20%_Combinación de negocios - AA-IAMv3" xfId="163" xr:uid="{00000000-0005-0000-0000-0000A2000000}"/>
    <cellStyle name="Accent2 - 40%" xfId="164" xr:uid="{00000000-0005-0000-0000-0000A3000000}"/>
    <cellStyle name="Accent2 - 40% 10" xfId="165" xr:uid="{00000000-0005-0000-0000-0000A4000000}"/>
    <cellStyle name="Accent2 - 40% 11" xfId="166" xr:uid="{00000000-0005-0000-0000-0000A5000000}"/>
    <cellStyle name="Accent2 - 40% 12" xfId="167" xr:uid="{00000000-0005-0000-0000-0000A6000000}"/>
    <cellStyle name="Accent2 - 40% 13" xfId="168" xr:uid="{00000000-0005-0000-0000-0000A7000000}"/>
    <cellStyle name="Accent2 - 40% 2" xfId="169" xr:uid="{00000000-0005-0000-0000-0000A8000000}"/>
    <cellStyle name="Accent2 - 40% 2 2" xfId="170" xr:uid="{00000000-0005-0000-0000-0000A9000000}"/>
    <cellStyle name="Accent2 - 40% 2 2 2" xfId="171" xr:uid="{00000000-0005-0000-0000-0000AA000000}"/>
    <cellStyle name="Accent2 - 40% 3" xfId="172" xr:uid="{00000000-0005-0000-0000-0000AB000000}"/>
    <cellStyle name="Accent2 - 40% 3 2" xfId="173" xr:uid="{00000000-0005-0000-0000-0000AC000000}"/>
    <cellStyle name="Accent2 - 40% 4" xfId="174" xr:uid="{00000000-0005-0000-0000-0000AD000000}"/>
    <cellStyle name="Accent2 - 40% 4 2" xfId="175" xr:uid="{00000000-0005-0000-0000-0000AE000000}"/>
    <cellStyle name="Accent2 - 40% 5" xfId="176" xr:uid="{00000000-0005-0000-0000-0000AF000000}"/>
    <cellStyle name="Accent2 - 40% 5 2" xfId="177" xr:uid="{00000000-0005-0000-0000-0000B0000000}"/>
    <cellStyle name="Accent2 - 40% 6" xfId="178" xr:uid="{00000000-0005-0000-0000-0000B1000000}"/>
    <cellStyle name="Accent2 - 40% 6 2" xfId="179" xr:uid="{00000000-0005-0000-0000-0000B2000000}"/>
    <cellStyle name="Accent2 - 40% 7" xfId="180" xr:uid="{00000000-0005-0000-0000-0000B3000000}"/>
    <cellStyle name="Accent2 - 40% 8" xfId="181" xr:uid="{00000000-0005-0000-0000-0000B4000000}"/>
    <cellStyle name="Accent2 - 40% 9" xfId="182" xr:uid="{00000000-0005-0000-0000-0000B5000000}"/>
    <cellStyle name="Accent2 - 40%_Combinación de negocios - AA-IAMv3" xfId="183" xr:uid="{00000000-0005-0000-0000-0000B6000000}"/>
    <cellStyle name="Accent2 - 60%" xfId="184" xr:uid="{00000000-0005-0000-0000-0000B7000000}"/>
    <cellStyle name="Accent2 - 60% 10" xfId="185" xr:uid="{00000000-0005-0000-0000-0000B8000000}"/>
    <cellStyle name="Accent2 - 60% 11" xfId="186" xr:uid="{00000000-0005-0000-0000-0000B9000000}"/>
    <cellStyle name="Accent2 - 60% 2" xfId="187" xr:uid="{00000000-0005-0000-0000-0000BA000000}"/>
    <cellStyle name="Accent2 - 60% 2 2" xfId="188" xr:uid="{00000000-0005-0000-0000-0000BB000000}"/>
    <cellStyle name="Accent2 - 60% 2 2 2" xfId="189" xr:uid="{00000000-0005-0000-0000-0000BC000000}"/>
    <cellStyle name="Accent2 - 60% 3" xfId="190" xr:uid="{00000000-0005-0000-0000-0000BD000000}"/>
    <cellStyle name="Accent2 - 60% 4" xfId="191" xr:uid="{00000000-0005-0000-0000-0000BE000000}"/>
    <cellStyle name="Accent2 - 60% 5" xfId="192" xr:uid="{00000000-0005-0000-0000-0000BF000000}"/>
    <cellStyle name="Accent2 - 60% 6" xfId="193" xr:uid="{00000000-0005-0000-0000-0000C0000000}"/>
    <cellStyle name="Accent2 - 60% 7" xfId="194" xr:uid="{00000000-0005-0000-0000-0000C1000000}"/>
    <cellStyle name="Accent2 - 60% 8" xfId="195" xr:uid="{00000000-0005-0000-0000-0000C2000000}"/>
    <cellStyle name="Accent2 - 60% 9" xfId="196" xr:uid="{00000000-0005-0000-0000-0000C3000000}"/>
    <cellStyle name="Accent3" xfId="197" xr:uid="{00000000-0005-0000-0000-0000C4000000}"/>
    <cellStyle name="Accent3 - 20%" xfId="198" xr:uid="{00000000-0005-0000-0000-0000C5000000}"/>
    <cellStyle name="Accent3 - 20% 10" xfId="199" xr:uid="{00000000-0005-0000-0000-0000C6000000}"/>
    <cellStyle name="Accent3 - 20% 11" xfId="200" xr:uid="{00000000-0005-0000-0000-0000C7000000}"/>
    <cellStyle name="Accent3 - 20% 12" xfId="201" xr:uid="{00000000-0005-0000-0000-0000C8000000}"/>
    <cellStyle name="Accent3 - 20% 13" xfId="202" xr:uid="{00000000-0005-0000-0000-0000C9000000}"/>
    <cellStyle name="Accent3 - 20% 2" xfId="203" xr:uid="{00000000-0005-0000-0000-0000CA000000}"/>
    <cellStyle name="Accent3 - 20% 2 2" xfId="204" xr:uid="{00000000-0005-0000-0000-0000CB000000}"/>
    <cellStyle name="Accent3 - 20% 2 2 2" xfId="205" xr:uid="{00000000-0005-0000-0000-0000CC000000}"/>
    <cellStyle name="Accent3 - 20% 3" xfId="206" xr:uid="{00000000-0005-0000-0000-0000CD000000}"/>
    <cellStyle name="Accent3 - 20% 3 2" xfId="207" xr:uid="{00000000-0005-0000-0000-0000CE000000}"/>
    <cellStyle name="Accent3 - 20% 4" xfId="208" xr:uid="{00000000-0005-0000-0000-0000CF000000}"/>
    <cellStyle name="Accent3 - 20% 4 2" xfId="209" xr:uid="{00000000-0005-0000-0000-0000D0000000}"/>
    <cellStyle name="Accent3 - 20% 5" xfId="210" xr:uid="{00000000-0005-0000-0000-0000D1000000}"/>
    <cellStyle name="Accent3 - 20% 5 2" xfId="211" xr:uid="{00000000-0005-0000-0000-0000D2000000}"/>
    <cellStyle name="Accent3 - 20% 6" xfId="212" xr:uid="{00000000-0005-0000-0000-0000D3000000}"/>
    <cellStyle name="Accent3 - 20% 6 2" xfId="213" xr:uid="{00000000-0005-0000-0000-0000D4000000}"/>
    <cellStyle name="Accent3 - 20% 7" xfId="214" xr:uid="{00000000-0005-0000-0000-0000D5000000}"/>
    <cellStyle name="Accent3 - 20% 8" xfId="215" xr:uid="{00000000-0005-0000-0000-0000D6000000}"/>
    <cellStyle name="Accent3 - 20% 9" xfId="216" xr:uid="{00000000-0005-0000-0000-0000D7000000}"/>
    <cellStyle name="Accent3 - 20%_Combinación de negocios - AA-IAMv3" xfId="217" xr:uid="{00000000-0005-0000-0000-0000D8000000}"/>
    <cellStyle name="Accent3 - 40%" xfId="218" xr:uid="{00000000-0005-0000-0000-0000D9000000}"/>
    <cellStyle name="Accent3 - 40% 10" xfId="219" xr:uid="{00000000-0005-0000-0000-0000DA000000}"/>
    <cellStyle name="Accent3 - 40% 11" xfId="220" xr:uid="{00000000-0005-0000-0000-0000DB000000}"/>
    <cellStyle name="Accent3 - 40% 12" xfId="221" xr:uid="{00000000-0005-0000-0000-0000DC000000}"/>
    <cellStyle name="Accent3 - 40% 13" xfId="222" xr:uid="{00000000-0005-0000-0000-0000DD000000}"/>
    <cellStyle name="Accent3 - 40% 2" xfId="223" xr:uid="{00000000-0005-0000-0000-0000DE000000}"/>
    <cellStyle name="Accent3 - 40% 2 2" xfId="224" xr:uid="{00000000-0005-0000-0000-0000DF000000}"/>
    <cellStyle name="Accent3 - 40% 2 2 2" xfId="225" xr:uid="{00000000-0005-0000-0000-0000E0000000}"/>
    <cellStyle name="Accent3 - 40% 3" xfId="226" xr:uid="{00000000-0005-0000-0000-0000E1000000}"/>
    <cellStyle name="Accent3 - 40% 3 2" xfId="227" xr:uid="{00000000-0005-0000-0000-0000E2000000}"/>
    <cellStyle name="Accent3 - 40% 4" xfId="228" xr:uid="{00000000-0005-0000-0000-0000E3000000}"/>
    <cellStyle name="Accent3 - 40% 4 2" xfId="229" xr:uid="{00000000-0005-0000-0000-0000E4000000}"/>
    <cellStyle name="Accent3 - 40% 5" xfId="230" xr:uid="{00000000-0005-0000-0000-0000E5000000}"/>
    <cellStyle name="Accent3 - 40% 5 2" xfId="231" xr:uid="{00000000-0005-0000-0000-0000E6000000}"/>
    <cellStyle name="Accent3 - 40% 6" xfId="232" xr:uid="{00000000-0005-0000-0000-0000E7000000}"/>
    <cellStyle name="Accent3 - 40% 6 2" xfId="233" xr:uid="{00000000-0005-0000-0000-0000E8000000}"/>
    <cellStyle name="Accent3 - 40% 7" xfId="234" xr:uid="{00000000-0005-0000-0000-0000E9000000}"/>
    <cellStyle name="Accent3 - 40% 8" xfId="235" xr:uid="{00000000-0005-0000-0000-0000EA000000}"/>
    <cellStyle name="Accent3 - 40% 9" xfId="236" xr:uid="{00000000-0005-0000-0000-0000EB000000}"/>
    <cellStyle name="Accent3 - 40%_Combinación de negocios - AA-IAMv3" xfId="237" xr:uid="{00000000-0005-0000-0000-0000EC000000}"/>
    <cellStyle name="Accent3 - 60%" xfId="238" xr:uid="{00000000-0005-0000-0000-0000ED000000}"/>
    <cellStyle name="Accent3 - 60% 10" xfId="239" xr:uid="{00000000-0005-0000-0000-0000EE000000}"/>
    <cellStyle name="Accent3 - 60% 11" xfId="240" xr:uid="{00000000-0005-0000-0000-0000EF000000}"/>
    <cellStyle name="Accent3 - 60% 2" xfId="241" xr:uid="{00000000-0005-0000-0000-0000F0000000}"/>
    <cellStyle name="Accent3 - 60% 2 2" xfId="242" xr:uid="{00000000-0005-0000-0000-0000F1000000}"/>
    <cellStyle name="Accent3 - 60% 2 2 2" xfId="243" xr:uid="{00000000-0005-0000-0000-0000F2000000}"/>
    <cellStyle name="Accent3 - 60% 3" xfId="244" xr:uid="{00000000-0005-0000-0000-0000F3000000}"/>
    <cellStyle name="Accent3 - 60% 4" xfId="245" xr:uid="{00000000-0005-0000-0000-0000F4000000}"/>
    <cellStyle name="Accent3 - 60% 5" xfId="246" xr:uid="{00000000-0005-0000-0000-0000F5000000}"/>
    <cellStyle name="Accent3 - 60% 6" xfId="247" xr:uid="{00000000-0005-0000-0000-0000F6000000}"/>
    <cellStyle name="Accent3 - 60% 7" xfId="248" xr:uid="{00000000-0005-0000-0000-0000F7000000}"/>
    <cellStyle name="Accent3 - 60% 8" xfId="249" xr:uid="{00000000-0005-0000-0000-0000F8000000}"/>
    <cellStyle name="Accent3 - 60% 9" xfId="250" xr:uid="{00000000-0005-0000-0000-0000F9000000}"/>
    <cellStyle name="Accent4" xfId="251" xr:uid="{00000000-0005-0000-0000-0000FA000000}"/>
    <cellStyle name="Accent4 - 20%" xfId="252" xr:uid="{00000000-0005-0000-0000-0000FB000000}"/>
    <cellStyle name="Accent4 - 20% 10" xfId="253" xr:uid="{00000000-0005-0000-0000-0000FC000000}"/>
    <cellStyle name="Accent4 - 20% 11" xfId="254" xr:uid="{00000000-0005-0000-0000-0000FD000000}"/>
    <cellStyle name="Accent4 - 20% 12" xfId="255" xr:uid="{00000000-0005-0000-0000-0000FE000000}"/>
    <cellStyle name="Accent4 - 20% 13" xfId="256" xr:uid="{00000000-0005-0000-0000-0000FF000000}"/>
    <cellStyle name="Accent4 - 20% 2" xfId="257" xr:uid="{00000000-0005-0000-0000-000000010000}"/>
    <cellStyle name="Accent4 - 20% 2 2" xfId="258" xr:uid="{00000000-0005-0000-0000-000001010000}"/>
    <cellStyle name="Accent4 - 20% 2 2 2" xfId="259" xr:uid="{00000000-0005-0000-0000-000002010000}"/>
    <cellStyle name="Accent4 - 20% 3" xfId="260" xr:uid="{00000000-0005-0000-0000-000003010000}"/>
    <cellStyle name="Accent4 - 20% 3 2" xfId="261" xr:uid="{00000000-0005-0000-0000-000004010000}"/>
    <cellStyle name="Accent4 - 20% 4" xfId="262" xr:uid="{00000000-0005-0000-0000-000005010000}"/>
    <cellStyle name="Accent4 - 20% 4 2" xfId="263" xr:uid="{00000000-0005-0000-0000-000006010000}"/>
    <cellStyle name="Accent4 - 20% 5" xfId="264" xr:uid="{00000000-0005-0000-0000-000007010000}"/>
    <cellStyle name="Accent4 - 20% 5 2" xfId="265" xr:uid="{00000000-0005-0000-0000-000008010000}"/>
    <cellStyle name="Accent4 - 20% 6" xfId="266" xr:uid="{00000000-0005-0000-0000-000009010000}"/>
    <cellStyle name="Accent4 - 20% 6 2" xfId="267" xr:uid="{00000000-0005-0000-0000-00000A010000}"/>
    <cellStyle name="Accent4 - 20% 7" xfId="268" xr:uid="{00000000-0005-0000-0000-00000B010000}"/>
    <cellStyle name="Accent4 - 20% 8" xfId="269" xr:uid="{00000000-0005-0000-0000-00000C010000}"/>
    <cellStyle name="Accent4 - 20% 9" xfId="270" xr:uid="{00000000-0005-0000-0000-00000D010000}"/>
    <cellStyle name="Accent4 - 20%_Combinación de negocios - AA-IAMv3" xfId="271" xr:uid="{00000000-0005-0000-0000-00000E010000}"/>
    <cellStyle name="Accent4 - 40%" xfId="272" xr:uid="{00000000-0005-0000-0000-00000F010000}"/>
    <cellStyle name="Accent4 - 40% 10" xfId="273" xr:uid="{00000000-0005-0000-0000-000010010000}"/>
    <cellStyle name="Accent4 - 40% 11" xfId="274" xr:uid="{00000000-0005-0000-0000-000011010000}"/>
    <cellStyle name="Accent4 - 40% 12" xfId="275" xr:uid="{00000000-0005-0000-0000-000012010000}"/>
    <cellStyle name="Accent4 - 40% 13" xfId="276" xr:uid="{00000000-0005-0000-0000-000013010000}"/>
    <cellStyle name="Accent4 - 40% 2" xfId="277" xr:uid="{00000000-0005-0000-0000-000014010000}"/>
    <cellStyle name="Accent4 - 40% 2 2" xfId="278" xr:uid="{00000000-0005-0000-0000-000015010000}"/>
    <cellStyle name="Accent4 - 40% 2 2 2" xfId="279" xr:uid="{00000000-0005-0000-0000-000016010000}"/>
    <cellStyle name="Accent4 - 40% 3" xfId="280" xr:uid="{00000000-0005-0000-0000-000017010000}"/>
    <cellStyle name="Accent4 - 40% 3 2" xfId="281" xr:uid="{00000000-0005-0000-0000-000018010000}"/>
    <cellStyle name="Accent4 - 40% 4" xfId="282" xr:uid="{00000000-0005-0000-0000-000019010000}"/>
    <cellStyle name="Accent4 - 40% 4 2" xfId="283" xr:uid="{00000000-0005-0000-0000-00001A010000}"/>
    <cellStyle name="Accent4 - 40% 5" xfId="284" xr:uid="{00000000-0005-0000-0000-00001B010000}"/>
    <cellStyle name="Accent4 - 40% 5 2" xfId="285" xr:uid="{00000000-0005-0000-0000-00001C010000}"/>
    <cellStyle name="Accent4 - 40% 6" xfId="286" xr:uid="{00000000-0005-0000-0000-00001D010000}"/>
    <cellStyle name="Accent4 - 40% 6 2" xfId="287" xr:uid="{00000000-0005-0000-0000-00001E010000}"/>
    <cellStyle name="Accent4 - 40% 7" xfId="288" xr:uid="{00000000-0005-0000-0000-00001F010000}"/>
    <cellStyle name="Accent4 - 40% 8" xfId="289" xr:uid="{00000000-0005-0000-0000-000020010000}"/>
    <cellStyle name="Accent4 - 40% 9" xfId="290" xr:uid="{00000000-0005-0000-0000-000021010000}"/>
    <cellStyle name="Accent4 - 40%_Combinación de negocios - AA-IAMv3" xfId="291" xr:uid="{00000000-0005-0000-0000-000022010000}"/>
    <cellStyle name="Accent4 - 60%" xfId="292" xr:uid="{00000000-0005-0000-0000-000023010000}"/>
    <cellStyle name="Accent4 - 60% 10" xfId="293" xr:uid="{00000000-0005-0000-0000-000024010000}"/>
    <cellStyle name="Accent4 - 60% 11" xfId="294" xr:uid="{00000000-0005-0000-0000-000025010000}"/>
    <cellStyle name="Accent4 - 60% 2" xfId="295" xr:uid="{00000000-0005-0000-0000-000026010000}"/>
    <cellStyle name="Accent4 - 60% 2 2" xfId="296" xr:uid="{00000000-0005-0000-0000-000027010000}"/>
    <cellStyle name="Accent4 - 60% 2 2 2" xfId="297" xr:uid="{00000000-0005-0000-0000-000028010000}"/>
    <cellStyle name="Accent4 - 60% 3" xfId="298" xr:uid="{00000000-0005-0000-0000-000029010000}"/>
    <cellStyle name="Accent4 - 60% 4" xfId="299" xr:uid="{00000000-0005-0000-0000-00002A010000}"/>
    <cellStyle name="Accent4 - 60% 5" xfId="300" xr:uid="{00000000-0005-0000-0000-00002B010000}"/>
    <cellStyle name="Accent4 - 60% 6" xfId="301" xr:uid="{00000000-0005-0000-0000-00002C010000}"/>
    <cellStyle name="Accent4 - 60% 7" xfId="302" xr:uid="{00000000-0005-0000-0000-00002D010000}"/>
    <cellStyle name="Accent4 - 60% 8" xfId="303" xr:uid="{00000000-0005-0000-0000-00002E010000}"/>
    <cellStyle name="Accent4 - 60% 9" xfId="304" xr:uid="{00000000-0005-0000-0000-00002F010000}"/>
    <cellStyle name="Accent5" xfId="305" xr:uid="{00000000-0005-0000-0000-000030010000}"/>
    <cellStyle name="Accent5 - 20%" xfId="306" xr:uid="{00000000-0005-0000-0000-000031010000}"/>
    <cellStyle name="Accent5 - 20% 10" xfId="307" xr:uid="{00000000-0005-0000-0000-000032010000}"/>
    <cellStyle name="Accent5 - 20% 11" xfId="308" xr:uid="{00000000-0005-0000-0000-000033010000}"/>
    <cellStyle name="Accent5 - 20% 12" xfId="309" xr:uid="{00000000-0005-0000-0000-000034010000}"/>
    <cellStyle name="Accent5 - 20% 13" xfId="310" xr:uid="{00000000-0005-0000-0000-000035010000}"/>
    <cellStyle name="Accent5 - 20% 2" xfId="311" xr:uid="{00000000-0005-0000-0000-000036010000}"/>
    <cellStyle name="Accent5 - 20% 2 2" xfId="312" xr:uid="{00000000-0005-0000-0000-000037010000}"/>
    <cellStyle name="Accent5 - 20% 2 2 2" xfId="313" xr:uid="{00000000-0005-0000-0000-000038010000}"/>
    <cellStyle name="Accent5 - 20% 3" xfId="314" xr:uid="{00000000-0005-0000-0000-000039010000}"/>
    <cellStyle name="Accent5 - 20% 3 2" xfId="315" xr:uid="{00000000-0005-0000-0000-00003A010000}"/>
    <cellStyle name="Accent5 - 20% 4" xfId="316" xr:uid="{00000000-0005-0000-0000-00003B010000}"/>
    <cellStyle name="Accent5 - 20% 4 2" xfId="317" xr:uid="{00000000-0005-0000-0000-00003C010000}"/>
    <cellStyle name="Accent5 - 20% 5" xfId="318" xr:uid="{00000000-0005-0000-0000-00003D010000}"/>
    <cellStyle name="Accent5 - 20% 5 2" xfId="319" xr:uid="{00000000-0005-0000-0000-00003E010000}"/>
    <cellStyle name="Accent5 - 20% 6" xfId="320" xr:uid="{00000000-0005-0000-0000-00003F010000}"/>
    <cellStyle name="Accent5 - 20% 6 2" xfId="321" xr:uid="{00000000-0005-0000-0000-000040010000}"/>
    <cellStyle name="Accent5 - 20% 7" xfId="322" xr:uid="{00000000-0005-0000-0000-000041010000}"/>
    <cellStyle name="Accent5 - 20% 8" xfId="323" xr:uid="{00000000-0005-0000-0000-000042010000}"/>
    <cellStyle name="Accent5 - 20% 9" xfId="324" xr:uid="{00000000-0005-0000-0000-000043010000}"/>
    <cellStyle name="Accent5 - 20%_Combinación de negocios - AA-IAMv3" xfId="325" xr:uid="{00000000-0005-0000-0000-000044010000}"/>
    <cellStyle name="Accent5 - 40%" xfId="326" xr:uid="{00000000-0005-0000-0000-000045010000}"/>
    <cellStyle name="Accent5 - 40% 2" xfId="327" xr:uid="{00000000-0005-0000-0000-000046010000}"/>
    <cellStyle name="Accent5 - 40% 2 2" xfId="328" xr:uid="{00000000-0005-0000-0000-000047010000}"/>
    <cellStyle name="Accent5 - 40% 3" xfId="329" xr:uid="{00000000-0005-0000-0000-000048010000}"/>
    <cellStyle name="Accent5 - 40% 3 2" xfId="330" xr:uid="{00000000-0005-0000-0000-000049010000}"/>
    <cellStyle name="Accent5 - 40% 4" xfId="331" xr:uid="{00000000-0005-0000-0000-00004A010000}"/>
    <cellStyle name="Accent5 - 40% 4 2" xfId="332" xr:uid="{00000000-0005-0000-0000-00004B010000}"/>
    <cellStyle name="Accent5 - 40% 5" xfId="333" xr:uid="{00000000-0005-0000-0000-00004C010000}"/>
    <cellStyle name="Accent5 - 40% 5 2" xfId="334" xr:uid="{00000000-0005-0000-0000-00004D010000}"/>
    <cellStyle name="Accent5 - 40% 6" xfId="335" xr:uid="{00000000-0005-0000-0000-00004E010000}"/>
    <cellStyle name="Accent5 - 40% 6 2" xfId="336" xr:uid="{00000000-0005-0000-0000-00004F010000}"/>
    <cellStyle name="Accent5 - 40% 7" xfId="337" xr:uid="{00000000-0005-0000-0000-000050010000}"/>
    <cellStyle name="Accent5 - 40% 8" xfId="338" xr:uid="{00000000-0005-0000-0000-000051010000}"/>
    <cellStyle name="Accent5 - 40% 9" xfId="339" xr:uid="{00000000-0005-0000-0000-000052010000}"/>
    <cellStyle name="Accent5 - 40%_Combinación de negocios - AA-IAMv3" xfId="340" xr:uid="{00000000-0005-0000-0000-000053010000}"/>
    <cellStyle name="Accent5 - 60%" xfId="341" xr:uid="{00000000-0005-0000-0000-000054010000}"/>
    <cellStyle name="Accent5 - 60% 10" xfId="342" xr:uid="{00000000-0005-0000-0000-000055010000}"/>
    <cellStyle name="Accent5 - 60% 11" xfId="343" xr:uid="{00000000-0005-0000-0000-000056010000}"/>
    <cellStyle name="Accent5 - 60% 2" xfId="344" xr:uid="{00000000-0005-0000-0000-000057010000}"/>
    <cellStyle name="Accent5 - 60% 2 2" xfId="345" xr:uid="{00000000-0005-0000-0000-000058010000}"/>
    <cellStyle name="Accent5 - 60% 2 2 2" xfId="346" xr:uid="{00000000-0005-0000-0000-000059010000}"/>
    <cellStyle name="Accent5 - 60% 3" xfId="347" xr:uid="{00000000-0005-0000-0000-00005A010000}"/>
    <cellStyle name="Accent5 - 60% 4" xfId="348" xr:uid="{00000000-0005-0000-0000-00005B010000}"/>
    <cellStyle name="Accent5 - 60% 5" xfId="349" xr:uid="{00000000-0005-0000-0000-00005C010000}"/>
    <cellStyle name="Accent5 - 60% 6" xfId="350" xr:uid="{00000000-0005-0000-0000-00005D010000}"/>
    <cellStyle name="Accent5 - 60% 7" xfId="351" xr:uid="{00000000-0005-0000-0000-00005E010000}"/>
    <cellStyle name="Accent5 - 60% 8" xfId="352" xr:uid="{00000000-0005-0000-0000-00005F010000}"/>
    <cellStyle name="Accent5 - 60% 9" xfId="353" xr:uid="{00000000-0005-0000-0000-000060010000}"/>
    <cellStyle name="Accent6" xfId="354" xr:uid="{00000000-0005-0000-0000-000061010000}"/>
    <cellStyle name="Accent6 - 20%" xfId="355" xr:uid="{00000000-0005-0000-0000-000062010000}"/>
    <cellStyle name="Accent6 - 20% 2" xfId="356" xr:uid="{00000000-0005-0000-0000-000063010000}"/>
    <cellStyle name="Accent6 - 20% 2 2" xfId="357" xr:uid="{00000000-0005-0000-0000-000064010000}"/>
    <cellStyle name="Accent6 - 20% 3" xfId="358" xr:uid="{00000000-0005-0000-0000-000065010000}"/>
    <cellStyle name="Accent6 - 20% 3 2" xfId="359" xr:uid="{00000000-0005-0000-0000-000066010000}"/>
    <cellStyle name="Accent6 - 20% 4" xfId="360" xr:uid="{00000000-0005-0000-0000-000067010000}"/>
    <cellStyle name="Accent6 - 20% 4 2" xfId="361" xr:uid="{00000000-0005-0000-0000-000068010000}"/>
    <cellStyle name="Accent6 - 20% 5" xfId="362" xr:uid="{00000000-0005-0000-0000-000069010000}"/>
    <cellStyle name="Accent6 - 20% 5 2" xfId="363" xr:uid="{00000000-0005-0000-0000-00006A010000}"/>
    <cellStyle name="Accent6 - 20% 6" xfId="364" xr:uid="{00000000-0005-0000-0000-00006B010000}"/>
    <cellStyle name="Accent6 - 20% 6 2" xfId="365" xr:uid="{00000000-0005-0000-0000-00006C010000}"/>
    <cellStyle name="Accent6 - 20% 7" xfId="366" xr:uid="{00000000-0005-0000-0000-00006D010000}"/>
    <cellStyle name="Accent6 - 20% 8" xfId="367" xr:uid="{00000000-0005-0000-0000-00006E010000}"/>
    <cellStyle name="Accent6 - 20% 9" xfId="368" xr:uid="{00000000-0005-0000-0000-00006F010000}"/>
    <cellStyle name="Accent6 - 20%_Combinación de negocios - AA-IAMv3" xfId="369" xr:uid="{00000000-0005-0000-0000-000070010000}"/>
    <cellStyle name="Accent6 - 40%" xfId="370" xr:uid="{00000000-0005-0000-0000-000071010000}"/>
    <cellStyle name="Accent6 - 40% 10" xfId="371" xr:uid="{00000000-0005-0000-0000-000072010000}"/>
    <cellStyle name="Accent6 - 40% 11" xfId="372" xr:uid="{00000000-0005-0000-0000-000073010000}"/>
    <cellStyle name="Accent6 - 40% 12" xfId="373" xr:uid="{00000000-0005-0000-0000-000074010000}"/>
    <cellStyle name="Accent6 - 40% 13" xfId="374" xr:uid="{00000000-0005-0000-0000-000075010000}"/>
    <cellStyle name="Accent6 - 40% 2" xfId="375" xr:uid="{00000000-0005-0000-0000-000076010000}"/>
    <cellStyle name="Accent6 - 40% 2 2" xfId="376" xr:uid="{00000000-0005-0000-0000-000077010000}"/>
    <cellStyle name="Accent6 - 40% 2 2 2" xfId="377" xr:uid="{00000000-0005-0000-0000-000078010000}"/>
    <cellStyle name="Accent6 - 40% 3" xfId="378" xr:uid="{00000000-0005-0000-0000-000079010000}"/>
    <cellStyle name="Accent6 - 40% 3 2" xfId="379" xr:uid="{00000000-0005-0000-0000-00007A010000}"/>
    <cellStyle name="Accent6 - 40% 4" xfId="380" xr:uid="{00000000-0005-0000-0000-00007B010000}"/>
    <cellStyle name="Accent6 - 40% 4 2" xfId="381" xr:uid="{00000000-0005-0000-0000-00007C010000}"/>
    <cellStyle name="Accent6 - 40% 5" xfId="382" xr:uid="{00000000-0005-0000-0000-00007D010000}"/>
    <cellStyle name="Accent6 - 40% 5 2" xfId="383" xr:uid="{00000000-0005-0000-0000-00007E010000}"/>
    <cellStyle name="Accent6 - 40% 6" xfId="384" xr:uid="{00000000-0005-0000-0000-00007F010000}"/>
    <cellStyle name="Accent6 - 40% 6 2" xfId="385" xr:uid="{00000000-0005-0000-0000-000080010000}"/>
    <cellStyle name="Accent6 - 40% 7" xfId="386" xr:uid="{00000000-0005-0000-0000-000081010000}"/>
    <cellStyle name="Accent6 - 40% 8" xfId="387" xr:uid="{00000000-0005-0000-0000-000082010000}"/>
    <cellStyle name="Accent6 - 40% 9" xfId="388" xr:uid="{00000000-0005-0000-0000-000083010000}"/>
    <cellStyle name="Accent6 - 40%_Combinación de negocios - AA-IAMv3" xfId="389" xr:uid="{00000000-0005-0000-0000-000084010000}"/>
    <cellStyle name="Accent6 - 60%" xfId="390" xr:uid="{00000000-0005-0000-0000-000085010000}"/>
    <cellStyle name="Accent6 - 60% 10" xfId="391" xr:uid="{00000000-0005-0000-0000-000086010000}"/>
    <cellStyle name="Accent6 - 60% 11" xfId="392" xr:uid="{00000000-0005-0000-0000-000087010000}"/>
    <cellStyle name="Accent6 - 60% 2" xfId="393" xr:uid="{00000000-0005-0000-0000-000088010000}"/>
    <cellStyle name="Accent6 - 60% 2 2" xfId="394" xr:uid="{00000000-0005-0000-0000-000089010000}"/>
    <cellStyle name="Accent6 - 60% 2 2 2" xfId="395" xr:uid="{00000000-0005-0000-0000-00008A010000}"/>
    <cellStyle name="Accent6 - 60% 3" xfId="396" xr:uid="{00000000-0005-0000-0000-00008B010000}"/>
    <cellStyle name="Accent6 - 60% 4" xfId="397" xr:uid="{00000000-0005-0000-0000-00008C010000}"/>
    <cellStyle name="Accent6 - 60% 5" xfId="398" xr:uid="{00000000-0005-0000-0000-00008D010000}"/>
    <cellStyle name="Accent6 - 60% 6" xfId="399" xr:uid="{00000000-0005-0000-0000-00008E010000}"/>
    <cellStyle name="Accent6 - 60% 7" xfId="400" xr:uid="{00000000-0005-0000-0000-00008F010000}"/>
    <cellStyle name="Accent6 - 60% 8" xfId="401" xr:uid="{00000000-0005-0000-0000-000090010000}"/>
    <cellStyle name="Accent6 - 60% 9" xfId="402" xr:uid="{00000000-0005-0000-0000-000091010000}"/>
    <cellStyle name="Akcent 1" xfId="403" xr:uid="{00000000-0005-0000-0000-000092010000}"/>
    <cellStyle name="Akcent 2" xfId="404" xr:uid="{00000000-0005-0000-0000-000093010000}"/>
    <cellStyle name="Akcent 3" xfId="405" xr:uid="{00000000-0005-0000-0000-000094010000}"/>
    <cellStyle name="Akcent 4" xfId="406" xr:uid="{00000000-0005-0000-0000-000095010000}"/>
    <cellStyle name="Akcent 5" xfId="407" xr:uid="{00000000-0005-0000-0000-000096010000}"/>
    <cellStyle name="Akcent 6" xfId="408" xr:uid="{00000000-0005-0000-0000-000097010000}"/>
    <cellStyle name="Bad" xfId="409" xr:uid="{00000000-0005-0000-0000-000098010000}"/>
    <cellStyle name="Buena 2" xfId="411" xr:uid="{00000000-0005-0000-0000-000099010000}"/>
    <cellStyle name="Buena 2 2" xfId="412" xr:uid="{00000000-0005-0000-0000-00009A010000}"/>
    <cellStyle name="Buena 2 3" xfId="413" xr:uid="{00000000-0005-0000-0000-00009B010000}"/>
    <cellStyle name="Buena 2 4" xfId="414" xr:uid="{00000000-0005-0000-0000-00009C010000}"/>
    <cellStyle name="Buena 2 5" xfId="415" xr:uid="{00000000-0005-0000-0000-00009D010000}"/>
    <cellStyle name="Buena 2 6" xfId="416" xr:uid="{00000000-0005-0000-0000-00009E010000}"/>
    <cellStyle name="Buena 3" xfId="417" xr:uid="{00000000-0005-0000-0000-00009F010000}"/>
    <cellStyle name="Buena 3 2" xfId="418" xr:uid="{00000000-0005-0000-0000-0000A0010000}"/>
    <cellStyle name="Buena 3 3" xfId="419" xr:uid="{00000000-0005-0000-0000-0000A1010000}"/>
    <cellStyle name="Buena 3 4" xfId="420" xr:uid="{00000000-0005-0000-0000-0000A2010000}"/>
    <cellStyle name="Buena 3 5" xfId="421" xr:uid="{00000000-0005-0000-0000-0000A3010000}"/>
    <cellStyle name="Buena 4" xfId="422" xr:uid="{00000000-0005-0000-0000-0000A4010000}"/>
    <cellStyle name="Buena 4 2" xfId="423" xr:uid="{00000000-0005-0000-0000-0000A5010000}"/>
    <cellStyle name="Buena 4 3" xfId="424" xr:uid="{00000000-0005-0000-0000-0000A6010000}"/>
    <cellStyle name="Buena 4 4" xfId="425" xr:uid="{00000000-0005-0000-0000-0000A7010000}"/>
    <cellStyle name="Buena 4 5" xfId="426" xr:uid="{00000000-0005-0000-0000-0000A8010000}"/>
    <cellStyle name="Buena 5" xfId="427" xr:uid="{00000000-0005-0000-0000-0000A9010000}"/>
    <cellStyle name="Buena 5 2" xfId="428" xr:uid="{00000000-0005-0000-0000-0000AA010000}"/>
    <cellStyle name="Buena 5 3" xfId="429" xr:uid="{00000000-0005-0000-0000-0000AB010000}"/>
    <cellStyle name="Buena 5 4" xfId="430" xr:uid="{00000000-0005-0000-0000-0000AC010000}"/>
    <cellStyle name="Buena 5 5" xfId="431" xr:uid="{00000000-0005-0000-0000-0000AD010000}"/>
    <cellStyle name="Buena 6" xfId="432" xr:uid="{00000000-0005-0000-0000-0000AE010000}"/>
    <cellStyle name="Buena 6 2" xfId="433" xr:uid="{00000000-0005-0000-0000-0000AF010000}"/>
    <cellStyle name="Buena 7" xfId="434" xr:uid="{00000000-0005-0000-0000-0000B0010000}"/>
    <cellStyle name="Buena 7 2" xfId="435" xr:uid="{00000000-0005-0000-0000-0000B1010000}"/>
    <cellStyle name="Buena 8" xfId="436" xr:uid="{00000000-0005-0000-0000-0000B2010000}"/>
    <cellStyle name="Buena 8 2" xfId="437" xr:uid="{00000000-0005-0000-0000-0000B3010000}"/>
    <cellStyle name="Buena 9" xfId="438" xr:uid="{00000000-0005-0000-0000-0000B4010000}"/>
    <cellStyle name="Buena 9 2" xfId="439" xr:uid="{00000000-0005-0000-0000-0000B5010000}"/>
    <cellStyle name="Bueno" xfId="410" builtinId="26" customBuiltin="1"/>
    <cellStyle name="Calculation" xfId="440" xr:uid="{00000000-0005-0000-0000-0000B7010000}"/>
    <cellStyle name="Cálculo" xfId="441" builtinId="22" customBuiltin="1"/>
    <cellStyle name="Cálculo 2" xfId="442" xr:uid="{00000000-0005-0000-0000-0000B9010000}"/>
    <cellStyle name="Cálculo 2 2" xfId="443" xr:uid="{00000000-0005-0000-0000-0000BA010000}"/>
    <cellStyle name="Cálculo 2 3" xfId="444" xr:uid="{00000000-0005-0000-0000-0000BB010000}"/>
    <cellStyle name="Cálculo 2 4" xfId="445" xr:uid="{00000000-0005-0000-0000-0000BC010000}"/>
    <cellStyle name="Cálculo 2 5" xfId="446" xr:uid="{00000000-0005-0000-0000-0000BD010000}"/>
    <cellStyle name="Cálculo 2 6" xfId="447" xr:uid="{00000000-0005-0000-0000-0000BE010000}"/>
    <cellStyle name="Cálculo 3" xfId="448" xr:uid="{00000000-0005-0000-0000-0000BF010000}"/>
    <cellStyle name="Cálculo 3 2" xfId="449" xr:uid="{00000000-0005-0000-0000-0000C0010000}"/>
    <cellStyle name="Cálculo 3 3" xfId="450" xr:uid="{00000000-0005-0000-0000-0000C1010000}"/>
    <cellStyle name="Cálculo 3 4" xfId="451" xr:uid="{00000000-0005-0000-0000-0000C2010000}"/>
    <cellStyle name="Cálculo 3 5" xfId="452" xr:uid="{00000000-0005-0000-0000-0000C3010000}"/>
    <cellStyle name="Cálculo 4" xfId="453" xr:uid="{00000000-0005-0000-0000-0000C4010000}"/>
    <cellStyle name="Cálculo 4 2" xfId="454" xr:uid="{00000000-0005-0000-0000-0000C5010000}"/>
    <cellStyle name="Cálculo 4 3" xfId="455" xr:uid="{00000000-0005-0000-0000-0000C6010000}"/>
    <cellStyle name="Cálculo 4 4" xfId="456" xr:uid="{00000000-0005-0000-0000-0000C7010000}"/>
    <cellStyle name="Cálculo 4 5" xfId="457" xr:uid="{00000000-0005-0000-0000-0000C8010000}"/>
    <cellStyle name="Cálculo 5" xfId="458" xr:uid="{00000000-0005-0000-0000-0000C9010000}"/>
    <cellStyle name="Cálculo 5 2" xfId="459" xr:uid="{00000000-0005-0000-0000-0000CA010000}"/>
    <cellStyle name="Cálculo 5 3" xfId="460" xr:uid="{00000000-0005-0000-0000-0000CB010000}"/>
    <cellStyle name="Cálculo 5 4" xfId="461" xr:uid="{00000000-0005-0000-0000-0000CC010000}"/>
    <cellStyle name="Cálculo 5 5" xfId="462" xr:uid="{00000000-0005-0000-0000-0000CD010000}"/>
    <cellStyle name="Cálculo 6" xfId="463" xr:uid="{00000000-0005-0000-0000-0000CE010000}"/>
    <cellStyle name="Cálculo 6 2" xfId="464" xr:uid="{00000000-0005-0000-0000-0000CF010000}"/>
    <cellStyle name="Cálculo 7" xfId="465" xr:uid="{00000000-0005-0000-0000-0000D0010000}"/>
    <cellStyle name="Cálculo 8" xfId="466" xr:uid="{00000000-0005-0000-0000-0000D1010000}"/>
    <cellStyle name="Cálculo 9" xfId="467" xr:uid="{00000000-0005-0000-0000-0000D2010000}"/>
    <cellStyle name="Celda de comprobación" xfId="468" builtinId="23" customBuiltin="1"/>
    <cellStyle name="Celda de comprobación 2" xfId="469" xr:uid="{00000000-0005-0000-0000-0000D4010000}"/>
    <cellStyle name="Celda de comprobación 2 2" xfId="470" xr:uid="{00000000-0005-0000-0000-0000D5010000}"/>
    <cellStyle name="Celda de comprobación 2 3" xfId="471" xr:uid="{00000000-0005-0000-0000-0000D6010000}"/>
    <cellStyle name="Celda de comprobación 2 4" xfId="472" xr:uid="{00000000-0005-0000-0000-0000D7010000}"/>
    <cellStyle name="Celda de comprobación 2 5" xfId="473" xr:uid="{00000000-0005-0000-0000-0000D8010000}"/>
    <cellStyle name="Celda de comprobación 2 6" xfId="474" xr:uid="{00000000-0005-0000-0000-0000D9010000}"/>
    <cellStyle name="Celda de comprobación 3" xfId="475" xr:uid="{00000000-0005-0000-0000-0000DA010000}"/>
    <cellStyle name="Celda de comprobación 3 2" xfId="476" xr:uid="{00000000-0005-0000-0000-0000DB010000}"/>
    <cellStyle name="Celda de comprobación 3 3" xfId="477" xr:uid="{00000000-0005-0000-0000-0000DC010000}"/>
    <cellStyle name="Celda de comprobación 3 4" xfId="478" xr:uid="{00000000-0005-0000-0000-0000DD010000}"/>
    <cellStyle name="Celda de comprobación 3 5" xfId="479" xr:uid="{00000000-0005-0000-0000-0000DE010000}"/>
    <cellStyle name="Celda de comprobación 4" xfId="480" xr:uid="{00000000-0005-0000-0000-0000DF010000}"/>
    <cellStyle name="Celda de comprobación 4 2" xfId="481" xr:uid="{00000000-0005-0000-0000-0000E0010000}"/>
    <cellStyle name="Celda de comprobación 4 3" xfId="482" xr:uid="{00000000-0005-0000-0000-0000E1010000}"/>
    <cellStyle name="Celda de comprobación 4 4" xfId="483" xr:uid="{00000000-0005-0000-0000-0000E2010000}"/>
    <cellStyle name="Celda de comprobación 4 5" xfId="484" xr:uid="{00000000-0005-0000-0000-0000E3010000}"/>
    <cellStyle name="Celda de comprobación 5" xfId="485" xr:uid="{00000000-0005-0000-0000-0000E4010000}"/>
    <cellStyle name="Celda de comprobación 5 2" xfId="486" xr:uid="{00000000-0005-0000-0000-0000E5010000}"/>
    <cellStyle name="Celda de comprobación 5 3" xfId="487" xr:uid="{00000000-0005-0000-0000-0000E6010000}"/>
    <cellStyle name="Celda de comprobación 5 4" xfId="488" xr:uid="{00000000-0005-0000-0000-0000E7010000}"/>
    <cellStyle name="Celda de comprobación 5 5" xfId="489" xr:uid="{00000000-0005-0000-0000-0000E8010000}"/>
    <cellStyle name="Celda de comprobación 6" xfId="490" xr:uid="{00000000-0005-0000-0000-0000E9010000}"/>
    <cellStyle name="Celda de comprobación 6 2" xfId="491" xr:uid="{00000000-0005-0000-0000-0000EA010000}"/>
    <cellStyle name="Celda de comprobación 7" xfId="492" xr:uid="{00000000-0005-0000-0000-0000EB010000}"/>
    <cellStyle name="Celda de comprobación 8" xfId="493" xr:uid="{00000000-0005-0000-0000-0000EC010000}"/>
    <cellStyle name="Celda de comprobación 9" xfId="494" xr:uid="{00000000-0005-0000-0000-0000ED010000}"/>
    <cellStyle name="Celda vinculada" xfId="495" builtinId="24" customBuiltin="1"/>
    <cellStyle name="Celda vinculada 2" xfId="496" xr:uid="{00000000-0005-0000-0000-0000EF010000}"/>
    <cellStyle name="Celda vinculada 2 2" xfId="497" xr:uid="{00000000-0005-0000-0000-0000F0010000}"/>
    <cellStyle name="Celda vinculada 2 3" xfId="498" xr:uid="{00000000-0005-0000-0000-0000F1010000}"/>
    <cellStyle name="Celda vinculada 2 4" xfId="499" xr:uid="{00000000-0005-0000-0000-0000F2010000}"/>
    <cellStyle name="Celda vinculada 2 5" xfId="500" xr:uid="{00000000-0005-0000-0000-0000F3010000}"/>
    <cellStyle name="Celda vinculada 2 6" xfId="501" xr:uid="{00000000-0005-0000-0000-0000F4010000}"/>
    <cellStyle name="Celda vinculada 3" xfId="502" xr:uid="{00000000-0005-0000-0000-0000F5010000}"/>
    <cellStyle name="Celda vinculada 3 2" xfId="503" xr:uid="{00000000-0005-0000-0000-0000F6010000}"/>
    <cellStyle name="Celda vinculada 3 3" xfId="504" xr:uid="{00000000-0005-0000-0000-0000F7010000}"/>
    <cellStyle name="Celda vinculada 3 4" xfId="505" xr:uid="{00000000-0005-0000-0000-0000F8010000}"/>
    <cellStyle name="Celda vinculada 3 5" xfId="506" xr:uid="{00000000-0005-0000-0000-0000F9010000}"/>
    <cellStyle name="Celda vinculada 4" xfId="507" xr:uid="{00000000-0005-0000-0000-0000FA010000}"/>
    <cellStyle name="Celda vinculada 4 2" xfId="508" xr:uid="{00000000-0005-0000-0000-0000FB010000}"/>
    <cellStyle name="Celda vinculada 4 3" xfId="509" xr:uid="{00000000-0005-0000-0000-0000FC010000}"/>
    <cellStyle name="Celda vinculada 4 4" xfId="510" xr:uid="{00000000-0005-0000-0000-0000FD010000}"/>
    <cellStyle name="Celda vinculada 4 5" xfId="511" xr:uid="{00000000-0005-0000-0000-0000FE010000}"/>
    <cellStyle name="Celda vinculada 5" xfId="512" xr:uid="{00000000-0005-0000-0000-0000FF010000}"/>
    <cellStyle name="Celda vinculada 5 2" xfId="513" xr:uid="{00000000-0005-0000-0000-000000020000}"/>
    <cellStyle name="Celda vinculada 5 3" xfId="514" xr:uid="{00000000-0005-0000-0000-000001020000}"/>
    <cellStyle name="Celda vinculada 5 4" xfId="515" xr:uid="{00000000-0005-0000-0000-000002020000}"/>
    <cellStyle name="Celda vinculada 5 5" xfId="516" xr:uid="{00000000-0005-0000-0000-000003020000}"/>
    <cellStyle name="Celda vinculada 6" xfId="517" xr:uid="{00000000-0005-0000-0000-000004020000}"/>
    <cellStyle name="Celda vinculada 6 2" xfId="518" xr:uid="{00000000-0005-0000-0000-000005020000}"/>
    <cellStyle name="Celda vinculada 7" xfId="519" xr:uid="{00000000-0005-0000-0000-000006020000}"/>
    <cellStyle name="Celda vinculada 8" xfId="520" xr:uid="{00000000-0005-0000-0000-000007020000}"/>
    <cellStyle name="Celda vinculada 9" xfId="521" xr:uid="{00000000-0005-0000-0000-000008020000}"/>
    <cellStyle name="Check Cell" xfId="522" xr:uid="{00000000-0005-0000-0000-000009020000}"/>
    <cellStyle name="Check Cell 2" xfId="523" xr:uid="{00000000-0005-0000-0000-00000A020000}"/>
    <cellStyle name="Check Cell 3" xfId="524" xr:uid="{00000000-0005-0000-0000-00000B020000}"/>
    <cellStyle name="Check Cell 4" xfId="525" xr:uid="{00000000-0005-0000-0000-00000C020000}"/>
    <cellStyle name="Check Cell 5" xfId="526" xr:uid="{00000000-0005-0000-0000-00000D020000}"/>
    <cellStyle name="Dane wej?ciowe" xfId="527" xr:uid="{00000000-0005-0000-0000-00000E020000}"/>
    <cellStyle name="Dane wejściowe" xfId="528" xr:uid="{00000000-0005-0000-0000-00000F020000}"/>
    <cellStyle name="Dane wyj?ciowe" xfId="529" xr:uid="{00000000-0005-0000-0000-000010020000}"/>
    <cellStyle name="Dane wyjściowe" xfId="530" xr:uid="{00000000-0005-0000-0000-000011020000}"/>
    <cellStyle name="Dobre" xfId="531" xr:uid="{00000000-0005-0000-0000-000012020000}"/>
    <cellStyle name="Emphasis 1" xfId="532" xr:uid="{00000000-0005-0000-0000-000013020000}"/>
    <cellStyle name="Emphasis 1 10" xfId="533" xr:uid="{00000000-0005-0000-0000-000014020000}"/>
    <cellStyle name="Emphasis 1 11" xfId="534" xr:uid="{00000000-0005-0000-0000-000015020000}"/>
    <cellStyle name="Emphasis 1 2" xfId="535" xr:uid="{00000000-0005-0000-0000-000016020000}"/>
    <cellStyle name="Emphasis 1 2 2" xfId="536" xr:uid="{00000000-0005-0000-0000-000017020000}"/>
    <cellStyle name="Emphasis 1 2 2 2" xfId="537" xr:uid="{00000000-0005-0000-0000-000018020000}"/>
    <cellStyle name="Emphasis 1 3" xfId="538" xr:uid="{00000000-0005-0000-0000-000019020000}"/>
    <cellStyle name="Emphasis 1 4" xfId="539" xr:uid="{00000000-0005-0000-0000-00001A020000}"/>
    <cellStyle name="Emphasis 1 5" xfId="540" xr:uid="{00000000-0005-0000-0000-00001B020000}"/>
    <cellStyle name="Emphasis 1 6" xfId="541" xr:uid="{00000000-0005-0000-0000-00001C020000}"/>
    <cellStyle name="Emphasis 1 7" xfId="542" xr:uid="{00000000-0005-0000-0000-00001D020000}"/>
    <cellStyle name="Emphasis 1 8" xfId="543" xr:uid="{00000000-0005-0000-0000-00001E020000}"/>
    <cellStyle name="Emphasis 1 9" xfId="544" xr:uid="{00000000-0005-0000-0000-00001F020000}"/>
    <cellStyle name="Emphasis 2" xfId="545" xr:uid="{00000000-0005-0000-0000-000020020000}"/>
    <cellStyle name="Emphasis 2 10" xfId="546" xr:uid="{00000000-0005-0000-0000-000021020000}"/>
    <cellStyle name="Emphasis 2 11" xfId="547" xr:uid="{00000000-0005-0000-0000-000022020000}"/>
    <cellStyle name="Emphasis 2 2" xfId="548" xr:uid="{00000000-0005-0000-0000-000023020000}"/>
    <cellStyle name="Emphasis 2 2 2" xfId="549" xr:uid="{00000000-0005-0000-0000-000024020000}"/>
    <cellStyle name="Emphasis 2 2 2 2" xfId="550" xr:uid="{00000000-0005-0000-0000-000025020000}"/>
    <cellStyle name="Emphasis 2 3" xfId="551" xr:uid="{00000000-0005-0000-0000-000026020000}"/>
    <cellStyle name="Emphasis 2 4" xfId="552" xr:uid="{00000000-0005-0000-0000-000027020000}"/>
    <cellStyle name="Emphasis 2 5" xfId="553" xr:uid="{00000000-0005-0000-0000-000028020000}"/>
    <cellStyle name="Emphasis 2 6" xfId="554" xr:uid="{00000000-0005-0000-0000-000029020000}"/>
    <cellStyle name="Emphasis 2 7" xfId="555" xr:uid="{00000000-0005-0000-0000-00002A020000}"/>
    <cellStyle name="Emphasis 2 8" xfId="556" xr:uid="{00000000-0005-0000-0000-00002B020000}"/>
    <cellStyle name="Emphasis 2 9" xfId="557" xr:uid="{00000000-0005-0000-0000-00002C020000}"/>
    <cellStyle name="Emphasis 3" xfId="558" xr:uid="{00000000-0005-0000-0000-00002D020000}"/>
    <cellStyle name="Encabezado 1" xfId="1579" builtinId="16" customBuiltin="1"/>
    <cellStyle name="Encabezado 4" xfId="559" builtinId="19" customBuiltin="1"/>
    <cellStyle name="Encabezado 4 2" xfId="560" xr:uid="{00000000-0005-0000-0000-000030020000}"/>
    <cellStyle name="Encabezado 4 2 2" xfId="561" xr:uid="{00000000-0005-0000-0000-000031020000}"/>
    <cellStyle name="Encabezado 4 2 3" xfId="562" xr:uid="{00000000-0005-0000-0000-000032020000}"/>
    <cellStyle name="Encabezado 4 2 4" xfId="563" xr:uid="{00000000-0005-0000-0000-000033020000}"/>
    <cellStyle name="Encabezado 4 2 5" xfId="564" xr:uid="{00000000-0005-0000-0000-000034020000}"/>
    <cellStyle name="Encabezado 4 2 6" xfId="565" xr:uid="{00000000-0005-0000-0000-000035020000}"/>
    <cellStyle name="Encabezado 4 3" xfId="566" xr:uid="{00000000-0005-0000-0000-000036020000}"/>
    <cellStyle name="Encabezado 4 3 2" xfId="567" xr:uid="{00000000-0005-0000-0000-000037020000}"/>
    <cellStyle name="Encabezado 4 3 3" xfId="568" xr:uid="{00000000-0005-0000-0000-000038020000}"/>
    <cellStyle name="Encabezado 4 3 4" xfId="569" xr:uid="{00000000-0005-0000-0000-000039020000}"/>
    <cellStyle name="Encabezado 4 3 5" xfId="570" xr:uid="{00000000-0005-0000-0000-00003A020000}"/>
    <cellStyle name="Encabezado 4 4" xfId="571" xr:uid="{00000000-0005-0000-0000-00003B020000}"/>
    <cellStyle name="Encabezado 4 4 2" xfId="572" xr:uid="{00000000-0005-0000-0000-00003C020000}"/>
    <cellStyle name="Encabezado 4 4 3" xfId="573" xr:uid="{00000000-0005-0000-0000-00003D020000}"/>
    <cellStyle name="Encabezado 4 4 4" xfId="574" xr:uid="{00000000-0005-0000-0000-00003E020000}"/>
    <cellStyle name="Encabezado 4 4 5" xfId="575" xr:uid="{00000000-0005-0000-0000-00003F020000}"/>
    <cellStyle name="Encabezado 4 5" xfId="576" xr:uid="{00000000-0005-0000-0000-000040020000}"/>
    <cellStyle name="Encabezado 4 5 2" xfId="577" xr:uid="{00000000-0005-0000-0000-000041020000}"/>
    <cellStyle name="Encabezado 4 5 3" xfId="578" xr:uid="{00000000-0005-0000-0000-000042020000}"/>
    <cellStyle name="Encabezado 4 5 4" xfId="579" xr:uid="{00000000-0005-0000-0000-000043020000}"/>
    <cellStyle name="Encabezado 4 5 5" xfId="580" xr:uid="{00000000-0005-0000-0000-000044020000}"/>
    <cellStyle name="Encabezado 4 6" xfId="581" xr:uid="{00000000-0005-0000-0000-000045020000}"/>
    <cellStyle name="Encabezado 4 7" xfId="582" xr:uid="{00000000-0005-0000-0000-000046020000}"/>
    <cellStyle name="Encabezado 4 8" xfId="583" xr:uid="{00000000-0005-0000-0000-000047020000}"/>
    <cellStyle name="Encabezado 4 9" xfId="584" xr:uid="{00000000-0005-0000-0000-000048020000}"/>
    <cellStyle name="Énfasis1" xfId="585" builtinId="29" customBuiltin="1"/>
    <cellStyle name="Énfasis1 2" xfId="586" xr:uid="{00000000-0005-0000-0000-00004A020000}"/>
    <cellStyle name="Énfasis1 2 2" xfId="587" xr:uid="{00000000-0005-0000-0000-00004B020000}"/>
    <cellStyle name="Énfasis1 2 3" xfId="588" xr:uid="{00000000-0005-0000-0000-00004C020000}"/>
    <cellStyle name="Énfasis1 2 4" xfId="589" xr:uid="{00000000-0005-0000-0000-00004D020000}"/>
    <cellStyle name="Énfasis1 2 5" xfId="590" xr:uid="{00000000-0005-0000-0000-00004E020000}"/>
    <cellStyle name="Énfasis1 2 6" xfId="591" xr:uid="{00000000-0005-0000-0000-00004F020000}"/>
    <cellStyle name="Énfasis1 3" xfId="592" xr:uid="{00000000-0005-0000-0000-000050020000}"/>
    <cellStyle name="Énfasis1 3 2" xfId="593" xr:uid="{00000000-0005-0000-0000-000051020000}"/>
    <cellStyle name="Énfasis1 3 3" xfId="594" xr:uid="{00000000-0005-0000-0000-000052020000}"/>
    <cellStyle name="Énfasis1 3 4" xfId="595" xr:uid="{00000000-0005-0000-0000-000053020000}"/>
    <cellStyle name="Énfasis1 3 5" xfId="596" xr:uid="{00000000-0005-0000-0000-000054020000}"/>
    <cellStyle name="Énfasis1 4" xfId="597" xr:uid="{00000000-0005-0000-0000-000055020000}"/>
    <cellStyle name="Énfasis1 4 2" xfId="598" xr:uid="{00000000-0005-0000-0000-000056020000}"/>
    <cellStyle name="Énfasis1 4 3" xfId="599" xr:uid="{00000000-0005-0000-0000-000057020000}"/>
    <cellStyle name="Énfasis1 4 4" xfId="600" xr:uid="{00000000-0005-0000-0000-000058020000}"/>
    <cellStyle name="Énfasis1 4 5" xfId="601" xr:uid="{00000000-0005-0000-0000-000059020000}"/>
    <cellStyle name="Énfasis1 5" xfId="602" xr:uid="{00000000-0005-0000-0000-00005A020000}"/>
    <cellStyle name="Énfasis1 5 2" xfId="603" xr:uid="{00000000-0005-0000-0000-00005B020000}"/>
    <cellStyle name="Énfasis1 5 3" xfId="604" xr:uid="{00000000-0005-0000-0000-00005C020000}"/>
    <cellStyle name="Énfasis1 5 4" xfId="605" xr:uid="{00000000-0005-0000-0000-00005D020000}"/>
    <cellStyle name="Énfasis1 5 5" xfId="606" xr:uid="{00000000-0005-0000-0000-00005E020000}"/>
    <cellStyle name="Énfasis1 6" xfId="607" xr:uid="{00000000-0005-0000-0000-00005F020000}"/>
    <cellStyle name="Énfasis1 7" xfId="608" xr:uid="{00000000-0005-0000-0000-000060020000}"/>
    <cellStyle name="Énfasis1 8" xfId="609" xr:uid="{00000000-0005-0000-0000-000061020000}"/>
    <cellStyle name="Énfasis1 9" xfId="610" xr:uid="{00000000-0005-0000-0000-000062020000}"/>
    <cellStyle name="Énfasis2" xfId="611" builtinId="33" customBuiltin="1"/>
    <cellStyle name="Énfasis2 2" xfId="612" xr:uid="{00000000-0005-0000-0000-000064020000}"/>
    <cellStyle name="Énfasis2 2 2" xfId="613" xr:uid="{00000000-0005-0000-0000-000065020000}"/>
    <cellStyle name="Énfasis2 2 3" xfId="614" xr:uid="{00000000-0005-0000-0000-000066020000}"/>
    <cellStyle name="Énfasis2 2 4" xfId="615" xr:uid="{00000000-0005-0000-0000-000067020000}"/>
    <cellStyle name="Énfasis2 2 5" xfId="616" xr:uid="{00000000-0005-0000-0000-000068020000}"/>
    <cellStyle name="Énfasis2 2 6" xfId="617" xr:uid="{00000000-0005-0000-0000-000069020000}"/>
    <cellStyle name="Énfasis2 3" xfId="618" xr:uid="{00000000-0005-0000-0000-00006A020000}"/>
    <cellStyle name="Énfasis2 3 2" xfId="619" xr:uid="{00000000-0005-0000-0000-00006B020000}"/>
    <cellStyle name="Énfasis2 3 3" xfId="620" xr:uid="{00000000-0005-0000-0000-00006C020000}"/>
    <cellStyle name="Énfasis2 3 4" xfId="621" xr:uid="{00000000-0005-0000-0000-00006D020000}"/>
    <cellStyle name="Énfasis2 3 5" xfId="622" xr:uid="{00000000-0005-0000-0000-00006E020000}"/>
    <cellStyle name="Énfasis2 4" xfId="623" xr:uid="{00000000-0005-0000-0000-00006F020000}"/>
    <cellStyle name="Énfasis2 4 2" xfId="624" xr:uid="{00000000-0005-0000-0000-000070020000}"/>
    <cellStyle name="Énfasis2 4 3" xfId="625" xr:uid="{00000000-0005-0000-0000-000071020000}"/>
    <cellStyle name="Énfasis2 4 4" xfId="626" xr:uid="{00000000-0005-0000-0000-000072020000}"/>
    <cellStyle name="Énfasis2 4 5" xfId="627" xr:uid="{00000000-0005-0000-0000-000073020000}"/>
    <cellStyle name="Énfasis2 5" xfId="628" xr:uid="{00000000-0005-0000-0000-000074020000}"/>
    <cellStyle name="Énfasis2 5 2" xfId="629" xr:uid="{00000000-0005-0000-0000-000075020000}"/>
    <cellStyle name="Énfasis2 5 3" xfId="630" xr:uid="{00000000-0005-0000-0000-000076020000}"/>
    <cellStyle name="Énfasis2 5 4" xfId="631" xr:uid="{00000000-0005-0000-0000-000077020000}"/>
    <cellStyle name="Énfasis2 5 5" xfId="632" xr:uid="{00000000-0005-0000-0000-000078020000}"/>
    <cellStyle name="Énfasis2 6" xfId="633" xr:uid="{00000000-0005-0000-0000-000079020000}"/>
    <cellStyle name="Énfasis2 7" xfId="634" xr:uid="{00000000-0005-0000-0000-00007A020000}"/>
    <cellStyle name="Énfasis2 8" xfId="635" xr:uid="{00000000-0005-0000-0000-00007B020000}"/>
    <cellStyle name="Énfasis2 9" xfId="636" xr:uid="{00000000-0005-0000-0000-00007C020000}"/>
    <cellStyle name="Énfasis3" xfId="637" builtinId="37" customBuiltin="1"/>
    <cellStyle name="Énfasis3 2" xfId="638" xr:uid="{00000000-0005-0000-0000-00007E020000}"/>
    <cellStyle name="Énfasis3 2 2" xfId="639" xr:uid="{00000000-0005-0000-0000-00007F020000}"/>
    <cellStyle name="Énfasis3 2 3" xfId="640" xr:uid="{00000000-0005-0000-0000-000080020000}"/>
    <cellStyle name="Énfasis3 2 4" xfId="641" xr:uid="{00000000-0005-0000-0000-000081020000}"/>
    <cellStyle name="Énfasis3 2 5" xfId="642" xr:uid="{00000000-0005-0000-0000-000082020000}"/>
    <cellStyle name="Énfasis3 2 6" xfId="643" xr:uid="{00000000-0005-0000-0000-000083020000}"/>
    <cellStyle name="Énfasis3 3" xfId="644" xr:uid="{00000000-0005-0000-0000-000084020000}"/>
    <cellStyle name="Énfasis3 3 2" xfId="645" xr:uid="{00000000-0005-0000-0000-000085020000}"/>
    <cellStyle name="Énfasis3 3 3" xfId="646" xr:uid="{00000000-0005-0000-0000-000086020000}"/>
    <cellStyle name="Énfasis3 3 4" xfId="647" xr:uid="{00000000-0005-0000-0000-000087020000}"/>
    <cellStyle name="Énfasis3 3 5" xfId="648" xr:uid="{00000000-0005-0000-0000-000088020000}"/>
    <cellStyle name="Énfasis3 4" xfId="649" xr:uid="{00000000-0005-0000-0000-000089020000}"/>
    <cellStyle name="Énfasis3 4 2" xfId="650" xr:uid="{00000000-0005-0000-0000-00008A020000}"/>
    <cellStyle name="Énfasis3 4 3" xfId="651" xr:uid="{00000000-0005-0000-0000-00008B020000}"/>
    <cellStyle name="Énfasis3 4 4" xfId="652" xr:uid="{00000000-0005-0000-0000-00008C020000}"/>
    <cellStyle name="Énfasis3 4 5" xfId="653" xr:uid="{00000000-0005-0000-0000-00008D020000}"/>
    <cellStyle name="Énfasis3 5" xfId="654" xr:uid="{00000000-0005-0000-0000-00008E020000}"/>
    <cellStyle name="Énfasis3 5 2" xfId="655" xr:uid="{00000000-0005-0000-0000-00008F020000}"/>
    <cellStyle name="Énfasis3 5 3" xfId="656" xr:uid="{00000000-0005-0000-0000-000090020000}"/>
    <cellStyle name="Énfasis3 5 4" xfId="657" xr:uid="{00000000-0005-0000-0000-000091020000}"/>
    <cellStyle name="Énfasis3 5 5" xfId="658" xr:uid="{00000000-0005-0000-0000-000092020000}"/>
    <cellStyle name="Énfasis3 6" xfId="659" xr:uid="{00000000-0005-0000-0000-000093020000}"/>
    <cellStyle name="Énfasis3 6 2" xfId="660" xr:uid="{00000000-0005-0000-0000-000094020000}"/>
    <cellStyle name="Énfasis3 7" xfId="661" xr:uid="{00000000-0005-0000-0000-000095020000}"/>
    <cellStyle name="Énfasis3 8" xfId="662" xr:uid="{00000000-0005-0000-0000-000096020000}"/>
    <cellStyle name="Énfasis3 9" xfId="663" xr:uid="{00000000-0005-0000-0000-000097020000}"/>
    <cellStyle name="Énfasis4" xfId="664" builtinId="41" customBuiltin="1"/>
    <cellStyle name="Énfasis4 2" xfId="665" xr:uid="{00000000-0005-0000-0000-000099020000}"/>
    <cellStyle name="Énfasis4 2 2" xfId="666" xr:uid="{00000000-0005-0000-0000-00009A020000}"/>
    <cellStyle name="Énfasis4 2 3" xfId="667" xr:uid="{00000000-0005-0000-0000-00009B020000}"/>
    <cellStyle name="Énfasis4 2 4" xfId="668" xr:uid="{00000000-0005-0000-0000-00009C020000}"/>
    <cellStyle name="Énfasis4 2 5" xfId="669" xr:uid="{00000000-0005-0000-0000-00009D020000}"/>
    <cellStyle name="Énfasis4 2 6" xfId="670" xr:uid="{00000000-0005-0000-0000-00009E020000}"/>
    <cellStyle name="Énfasis4 3" xfId="671" xr:uid="{00000000-0005-0000-0000-00009F020000}"/>
    <cellStyle name="Énfasis4 3 2" xfId="672" xr:uid="{00000000-0005-0000-0000-0000A0020000}"/>
    <cellStyle name="Énfasis4 3 3" xfId="673" xr:uid="{00000000-0005-0000-0000-0000A1020000}"/>
    <cellStyle name="Énfasis4 3 4" xfId="674" xr:uid="{00000000-0005-0000-0000-0000A2020000}"/>
    <cellStyle name="Énfasis4 3 5" xfId="675" xr:uid="{00000000-0005-0000-0000-0000A3020000}"/>
    <cellStyle name="Énfasis4 4" xfId="676" xr:uid="{00000000-0005-0000-0000-0000A4020000}"/>
    <cellStyle name="Énfasis4 4 2" xfId="677" xr:uid="{00000000-0005-0000-0000-0000A5020000}"/>
    <cellStyle name="Énfasis4 4 3" xfId="678" xr:uid="{00000000-0005-0000-0000-0000A6020000}"/>
    <cellStyle name="Énfasis4 4 4" xfId="679" xr:uid="{00000000-0005-0000-0000-0000A7020000}"/>
    <cellStyle name="Énfasis4 4 5" xfId="680" xr:uid="{00000000-0005-0000-0000-0000A8020000}"/>
    <cellStyle name="Énfasis4 5" xfId="681" xr:uid="{00000000-0005-0000-0000-0000A9020000}"/>
    <cellStyle name="Énfasis4 5 2" xfId="682" xr:uid="{00000000-0005-0000-0000-0000AA020000}"/>
    <cellStyle name="Énfasis4 5 3" xfId="683" xr:uid="{00000000-0005-0000-0000-0000AB020000}"/>
    <cellStyle name="Énfasis4 5 4" xfId="684" xr:uid="{00000000-0005-0000-0000-0000AC020000}"/>
    <cellStyle name="Énfasis4 5 5" xfId="685" xr:uid="{00000000-0005-0000-0000-0000AD020000}"/>
    <cellStyle name="Énfasis4 6" xfId="686" xr:uid="{00000000-0005-0000-0000-0000AE020000}"/>
    <cellStyle name="Énfasis4 6 2" xfId="687" xr:uid="{00000000-0005-0000-0000-0000AF020000}"/>
    <cellStyle name="Énfasis4 7" xfId="688" xr:uid="{00000000-0005-0000-0000-0000B0020000}"/>
    <cellStyle name="Énfasis4 8" xfId="689" xr:uid="{00000000-0005-0000-0000-0000B1020000}"/>
    <cellStyle name="Énfasis4 9" xfId="690" xr:uid="{00000000-0005-0000-0000-0000B2020000}"/>
    <cellStyle name="Énfasis5" xfId="691" builtinId="45" customBuiltin="1"/>
    <cellStyle name="Énfasis5 2" xfId="692" xr:uid="{00000000-0005-0000-0000-0000B4020000}"/>
    <cellStyle name="Énfasis5 2 2" xfId="693" xr:uid="{00000000-0005-0000-0000-0000B5020000}"/>
    <cellStyle name="Énfasis5 2 3" xfId="694" xr:uid="{00000000-0005-0000-0000-0000B6020000}"/>
    <cellStyle name="Énfasis5 2 4" xfId="695" xr:uid="{00000000-0005-0000-0000-0000B7020000}"/>
    <cellStyle name="Énfasis5 2 5" xfId="696" xr:uid="{00000000-0005-0000-0000-0000B8020000}"/>
    <cellStyle name="Énfasis5 2 6" xfId="697" xr:uid="{00000000-0005-0000-0000-0000B9020000}"/>
    <cellStyle name="Énfasis5 3" xfId="698" xr:uid="{00000000-0005-0000-0000-0000BA020000}"/>
    <cellStyle name="Énfasis5 3 2" xfId="699" xr:uid="{00000000-0005-0000-0000-0000BB020000}"/>
    <cellStyle name="Énfasis5 3 3" xfId="700" xr:uid="{00000000-0005-0000-0000-0000BC020000}"/>
    <cellStyle name="Énfasis5 3 4" xfId="701" xr:uid="{00000000-0005-0000-0000-0000BD020000}"/>
    <cellStyle name="Énfasis5 3 5" xfId="702" xr:uid="{00000000-0005-0000-0000-0000BE020000}"/>
    <cellStyle name="Énfasis5 4" xfId="703" xr:uid="{00000000-0005-0000-0000-0000BF020000}"/>
    <cellStyle name="Énfasis5 4 2" xfId="704" xr:uid="{00000000-0005-0000-0000-0000C0020000}"/>
    <cellStyle name="Énfasis5 4 3" xfId="705" xr:uid="{00000000-0005-0000-0000-0000C1020000}"/>
    <cellStyle name="Énfasis5 4 4" xfId="706" xr:uid="{00000000-0005-0000-0000-0000C2020000}"/>
    <cellStyle name="Énfasis5 4 5" xfId="707" xr:uid="{00000000-0005-0000-0000-0000C3020000}"/>
    <cellStyle name="Énfasis5 5" xfId="708" xr:uid="{00000000-0005-0000-0000-0000C4020000}"/>
    <cellStyle name="Énfasis5 5 2" xfId="709" xr:uid="{00000000-0005-0000-0000-0000C5020000}"/>
    <cellStyle name="Énfasis5 5 3" xfId="710" xr:uid="{00000000-0005-0000-0000-0000C6020000}"/>
    <cellStyle name="Énfasis5 5 4" xfId="711" xr:uid="{00000000-0005-0000-0000-0000C7020000}"/>
    <cellStyle name="Énfasis5 5 5" xfId="712" xr:uid="{00000000-0005-0000-0000-0000C8020000}"/>
    <cellStyle name="Énfasis5 6" xfId="713" xr:uid="{00000000-0005-0000-0000-0000C9020000}"/>
    <cellStyle name="Énfasis5 6 2" xfId="714" xr:uid="{00000000-0005-0000-0000-0000CA020000}"/>
    <cellStyle name="Énfasis5 7" xfId="715" xr:uid="{00000000-0005-0000-0000-0000CB020000}"/>
    <cellStyle name="Énfasis5 8" xfId="716" xr:uid="{00000000-0005-0000-0000-0000CC020000}"/>
    <cellStyle name="Énfasis5 9" xfId="717" xr:uid="{00000000-0005-0000-0000-0000CD020000}"/>
    <cellStyle name="Énfasis6" xfId="718" builtinId="49" customBuiltin="1"/>
    <cellStyle name="Énfasis6 2" xfId="719" xr:uid="{00000000-0005-0000-0000-0000CF020000}"/>
    <cellStyle name="Énfasis6 2 2" xfId="720" xr:uid="{00000000-0005-0000-0000-0000D0020000}"/>
    <cellStyle name="Énfasis6 2 3" xfId="721" xr:uid="{00000000-0005-0000-0000-0000D1020000}"/>
    <cellStyle name="Énfasis6 2 4" xfId="722" xr:uid="{00000000-0005-0000-0000-0000D2020000}"/>
    <cellStyle name="Énfasis6 2 5" xfId="723" xr:uid="{00000000-0005-0000-0000-0000D3020000}"/>
    <cellStyle name="Énfasis6 2 6" xfId="724" xr:uid="{00000000-0005-0000-0000-0000D4020000}"/>
    <cellStyle name="Énfasis6 3" xfId="725" xr:uid="{00000000-0005-0000-0000-0000D5020000}"/>
    <cellStyle name="Énfasis6 3 2" xfId="726" xr:uid="{00000000-0005-0000-0000-0000D6020000}"/>
    <cellStyle name="Énfasis6 3 3" xfId="727" xr:uid="{00000000-0005-0000-0000-0000D7020000}"/>
    <cellStyle name="Énfasis6 3 4" xfId="728" xr:uid="{00000000-0005-0000-0000-0000D8020000}"/>
    <cellStyle name="Énfasis6 3 5" xfId="729" xr:uid="{00000000-0005-0000-0000-0000D9020000}"/>
    <cellStyle name="Énfasis6 4" xfId="730" xr:uid="{00000000-0005-0000-0000-0000DA020000}"/>
    <cellStyle name="Énfasis6 4 2" xfId="731" xr:uid="{00000000-0005-0000-0000-0000DB020000}"/>
    <cellStyle name="Énfasis6 4 3" xfId="732" xr:uid="{00000000-0005-0000-0000-0000DC020000}"/>
    <cellStyle name="Énfasis6 4 4" xfId="733" xr:uid="{00000000-0005-0000-0000-0000DD020000}"/>
    <cellStyle name="Énfasis6 4 5" xfId="734" xr:uid="{00000000-0005-0000-0000-0000DE020000}"/>
    <cellStyle name="Énfasis6 5" xfId="735" xr:uid="{00000000-0005-0000-0000-0000DF020000}"/>
    <cellStyle name="Énfasis6 5 2" xfId="736" xr:uid="{00000000-0005-0000-0000-0000E0020000}"/>
    <cellStyle name="Énfasis6 5 3" xfId="737" xr:uid="{00000000-0005-0000-0000-0000E1020000}"/>
    <cellStyle name="Énfasis6 5 4" xfId="738" xr:uid="{00000000-0005-0000-0000-0000E2020000}"/>
    <cellStyle name="Énfasis6 5 5" xfId="739" xr:uid="{00000000-0005-0000-0000-0000E3020000}"/>
    <cellStyle name="Énfasis6 6" xfId="740" xr:uid="{00000000-0005-0000-0000-0000E4020000}"/>
    <cellStyle name="Énfasis6 6 2" xfId="741" xr:uid="{00000000-0005-0000-0000-0000E5020000}"/>
    <cellStyle name="Énfasis6 7" xfId="742" xr:uid="{00000000-0005-0000-0000-0000E6020000}"/>
    <cellStyle name="Énfasis6 8" xfId="743" xr:uid="{00000000-0005-0000-0000-0000E7020000}"/>
    <cellStyle name="Énfasis6 9" xfId="744" xr:uid="{00000000-0005-0000-0000-0000E8020000}"/>
    <cellStyle name="Entrada" xfId="745" builtinId="20" customBuiltin="1"/>
    <cellStyle name="Entrada 2" xfId="746" xr:uid="{00000000-0005-0000-0000-0000EA020000}"/>
    <cellStyle name="Entrada 2 2" xfId="747" xr:uid="{00000000-0005-0000-0000-0000EB020000}"/>
    <cellStyle name="Entrada 2 3" xfId="748" xr:uid="{00000000-0005-0000-0000-0000EC020000}"/>
    <cellStyle name="Entrada 2 4" xfId="749" xr:uid="{00000000-0005-0000-0000-0000ED020000}"/>
    <cellStyle name="Entrada 2 5" xfId="750" xr:uid="{00000000-0005-0000-0000-0000EE020000}"/>
    <cellStyle name="Entrada 2 6" xfId="751" xr:uid="{00000000-0005-0000-0000-0000EF020000}"/>
    <cellStyle name="Entrada 3" xfId="752" xr:uid="{00000000-0005-0000-0000-0000F0020000}"/>
    <cellStyle name="Entrada 3 2" xfId="753" xr:uid="{00000000-0005-0000-0000-0000F1020000}"/>
    <cellStyle name="Entrada 3 3" xfId="754" xr:uid="{00000000-0005-0000-0000-0000F2020000}"/>
    <cellStyle name="Entrada 3 4" xfId="755" xr:uid="{00000000-0005-0000-0000-0000F3020000}"/>
    <cellStyle name="Entrada 3 5" xfId="756" xr:uid="{00000000-0005-0000-0000-0000F4020000}"/>
    <cellStyle name="Entrada 4" xfId="757" xr:uid="{00000000-0005-0000-0000-0000F5020000}"/>
    <cellStyle name="Entrada 4 2" xfId="758" xr:uid="{00000000-0005-0000-0000-0000F6020000}"/>
    <cellStyle name="Entrada 4 3" xfId="759" xr:uid="{00000000-0005-0000-0000-0000F7020000}"/>
    <cellStyle name="Entrada 4 4" xfId="760" xr:uid="{00000000-0005-0000-0000-0000F8020000}"/>
    <cellStyle name="Entrada 4 5" xfId="761" xr:uid="{00000000-0005-0000-0000-0000F9020000}"/>
    <cellStyle name="Entrada 5" xfId="762" xr:uid="{00000000-0005-0000-0000-0000FA020000}"/>
    <cellStyle name="Entrada 5 2" xfId="763" xr:uid="{00000000-0005-0000-0000-0000FB020000}"/>
    <cellStyle name="Entrada 5 3" xfId="764" xr:uid="{00000000-0005-0000-0000-0000FC020000}"/>
    <cellStyle name="Entrada 5 4" xfId="765" xr:uid="{00000000-0005-0000-0000-0000FD020000}"/>
    <cellStyle name="Entrada 5 5" xfId="766" xr:uid="{00000000-0005-0000-0000-0000FE020000}"/>
    <cellStyle name="Entrada 6" xfId="767" xr:uid="{00000000-0005-0000-0000-0000FF020000}"/>
    <cellStyle name="Entrada 6 2" xfId="768" xr:uid="{00000000-0005-0000-0000-000000030000}"/>
    <cellStyle name="Entrada 7" xfId="769" xr:uid="{00000000-0005-0000-0000-000001030000}"/>
    <cellStyle name="Entrada 8" xfId="770" xr:uid="{00000000-0005-0000-0000-000002030000}"/>
    <cellStyle name="Entrada 9" xfId="771" xr:uid="{00000000-0005-0000-0000-000003030000}"/>
    <cellStyle name="Euro" xfId="772" xr:uid="{00000000-0005-0000-0000-000004030000}"/>
    <cellStyle name="Explanatory Text" xfId="773" xr:uid="{00000000-0005-0000-0000-000005030000}"/>
    <cellStyle name="Good" xfId="774" xr:uid="{00000000-0005-0000-0000-000006030000}"/>
    <cellStyle name="Good 2" xfId="775" xr:uid="{00000000-0005-0000-0000-000007030000}"/>
    <cellStyle name="Good 3" xfId="776" xr:uid="{00000000-0005-0000-0000-000008030000}"/>
    <cellStyle name="Good 4" xfId="777" xr:uid="{00000000-0005-0000-0000-000009030000}"/>
    <cellStyle name="Good 5" xfId="778" xr:uid="{00000000-0005-0000-0000-00000A030000}"/>
    <cellStyle name="Heading 1" xfId="779" xr:uid="{00000000-0005-0000-0000-00000B030000}"/>
    <cellStyle name="Heading 2" xfId="780" xr:uid="{00000000-0005-0000-0000-00000C030000}"/>
    <cellStyle name="Heading 3" xfId="781" xr:uid="{00000000-0005-0000-0000-00000D030000}"/>
    <cellStyle name="Heading 4" xfId="782" xr:uid="{00000000-0005-0000-0000-00000E030000}"/>
    <cellStyle name="Heading 4 2" xfId="783" xr:uid="{00000000-0005-0000-0000-00000F030000}"/>
    <cellStyle name="Heading 4 3" xfId="784" xr:uid="{00000000-0005-0000-0000-000010030000}"/>
    <cellStyle name="Heading 4 4" xfId="785" xr:uid="{00000000-0005-0000-0000-000011030000}"/>
    <cellStyle name="Heading 4 5" xfId="786" xr:uid="{00000000-0005-0000-0000-000012030000}"/>
    <cellStyle name="Hipervínculo" xfId="1702" builtinId="8"/>
    <cellStyle name="Incorrecto" xfId="787" builtinId="27" customBuiltin="1"/>
    <cellStyle name="Incorrecto 2" xfId="788" xr:uid="{00000000-0005-0000-0000-000015030000}"/>
    <cellStyle name="Incorrecto 2 2" xfId="789" xr:uid="{00000000-0005-0000-0000-000016030000}"/>
    <cellStyle name="Incorrecto 2 3" xfId="790" xr:uid="{00000000-0005-0000-0000-000017030000}"/>
    <cellStyle name="Incorrecto 2 4" xfId="791" xr:uid="{00000000-0005-0000-0000-000018030000}"/>
    <cellStyle name="Incorrecto 2 5" xfId="792" xr:uid="{00000000-0005-0000-0000-000019030000}"/>
    <cellStyle name="Incorrecto 2 6" xfId="793" xr:uid="{00000000-0005-0000-0000-00001A030000}"/>
    <cellStyle name="Incorrecto 3" xfId="794" xr:uid="{00000000-0005-0000-0000-00001B030000}"/>
    <cellStyle name="Incorrecto 3 2" xfId="795" xr:uid="{00000000-0005-0000-0000-00001C030000}"/>
    <cellStyle name="Incorrecto 3 3" xfId="796" xr:uid="{00000000-0005-0000-0000-00001D030000}"/>
    <cellStyle name="Incorrecto 3 4" xfId="797" xr:uid="{00000000-0005-0000-0000-00001E030000}"/>
    <cellStyle name="Incorrecto 3 5" xfId="798" xr:uid="{00000000-0005-0000-0000-00001F030000}"/>
    <cellStyle name="Incorrecto 4" xfId="799" xr:uid="{00000000-0005-0000-0000-000020030000}"/>
    <cellStyle name="Incorrecto 4 2" xfId="800" xr:uid="{00000000-0005-0000-0000-000021030000}"/>
    <cellStyle name="Incorrecto 4 3" xfId="801" xr:uid="{00000000-0005-0000-0000-000022030000}"/>
    <cellStyle name="Incorrecto 4 4" xfId="802" xr:uid="{00000000-0005-0000-0000-000023030000}"/>
    <cellStyle name="Incorrecto 4 5" xfId="803" xr:uid="{00000000-0005-0000-0000-000024030000}"/>
    <cellStyle name="Incorrecto 5" xfId="804" xr:uid="{00000000-0005-0000-0000-000025030000}"/>
    <cellStyle name="Incorrecto 5 2" xfId="805" xr:uid="{00000000-0005-0000-0000-000026030000}"/>
    <cellStyle name="Incorrecto 5 3" xfId="806" xr:uid="{00000000-0005-0000-0000-000027030000}"/>
    <cellStyle name="Incorrecto 5 4" xfId="807" xr:uid="{00000000-0005-0000-0000-000028030000}"/>
    <cellStyle name="Incorrecto 5 5" xfId="808" xr:uid="{00000000-0005-0000-0000-000029030000}"/>
    <cellStyle name="Incorrecto 6" xfId="809" xr:uid="{00000000-0005-0000-0000-00002A030000}"/>
    <cellStyle name="Incorrecto 6 2" xfId="810" xr:uid="{00000000-0005-0000-0000-00002B030000}"/>
    <cellStyle name="Incorrecto 7" xfId="811" xr:uid="{00000000-0005-0000-0000-00002C030000}"/>
    <cellStyle name="Incorrecto 8" xfId="812" xr:uid="{00000000-0005-0000-0000-00002D030000}"/>
    <cellStyle name="Incorrecto 9" xfId="813" xr:uid="{00000000-0005-0000-0000-00002E030000}"/>
    <cellStyle name="Input" xfId="814" xr:uid="{00000000-0005-0000-0000-00002F030000}"/>
    <cellStyle name="Input 2" xfId="815" xr:uid="{00000000-0005-0000-0000-000030030000}"/>
    <cellStyle name="Input 3" xfId="816" xr:uid="{00000000-0005-0000-0000-000031030000}"/>
    <cellStyle name="Input 4" xfId="817" xr:uid="{00000000-0005-0000-0000-000032030000}"/>
    <cellStyle name="Input 5" xfId="818" xr:uid="{00000000-0005-0000-0000-000033030000}"/>
    <cellStyle name="Input_valor justo.junio2010" xfId="819" xr:uid="{00000000-0005-0000-0000-000034030000}"/>
    <cellStyle name="Komórka po??czona" xfId="820" xr:uid="{00000000-0005-0000-0000-000035030000}"/>
    <cellStyle name="Komórka połączona" xfId="821" xr:uid="{00000000-0005-0000-0000-000036030000}"/>
    <cellStyle name="Komórka zaznaczona" xfId="822" xr:uid="{00000000-0005-0000-0000-000037030000}"/>
    <cellStyle name="Linked Cell" xfId="823" xr:uid="{00000000-0005-0000-0000-000038030000}"/>
    <cellStyle name="Linked Cell 2" xfId="824" xr:uid="{00000000-0005-0000-0000-000039030000}"/>
    <cellStyle name="Linked Cell 3" xfId="825" xr:uid="{00000000-0005-0000-0000-00003A030000}"/>
    <cellStyle name="Linked Cell 4" xfId="826" xr:uid="{00000000-0005-0000-0000-00003B030000}"/>
    <cellStyle name="Linked Cell 5" xfId="827" xr:uid="{00000000-0005-0000-0000-00003C030000}"/>
    <cellStyle name="Millares [0]" xfId="1698" builtinId="6"/>
    <cellStyle name="Millares [0] 2" xfId="1701" xr:uid="{00000000-0005-0000-0000-00003F030000}"/>
    <cellStyle name="Millares [0] 2 2" xfId="828" xr:uid="{00000000-0005-0000-0000-000040030000}"/>
    <cellStyle name="Millares [0] 3" xfId="1703" xr:uid="{00000000-0005-0000-0000-000041030000}"/>
    <cellStyle name="Millares 2" xfId="829" xr:uid="{00000000-0005-0000-0000-000042030000}"/>
    <cellStyle name="Millares 3" xfId="830" xr:uid="{00000000-0005-0000-0000-000043030000}"/>
    <cellStyle name="Millares 3 2" xfId="831" xr:uid="{00000000-0005-0000-0000-000044030000}"/>
    <cellStyle name="Millares 4" xfId="832" xr:uid="{00000000-0005-0000-0000-000045030000}"/>
    <cellStyle name="Millares 5" xfId="833" xr:uid="{00000000-0005-0000-0000-000046030000}"/>
    <cellStyle name="Millares 6" xfId="1700" xr:uid="{00000000-0005-0000-0000-000047030000}"/>
    <cellStyle name="Millares 7" xfId="834" xr:uid="{00000000-0005-0000-0000-000048030000}"/>
    <cellStyle name="Moneda [0] 2 2" xfId="835" xr:uid="{00000000-0005-0000-0000-00004A030000}"/>
    <cellStyle name="Moneda 2" xfId="836" xr:uid="{00000000-0005-0000-0000-00004B030000}"/>
    <cellStyle name="Moneda 2 2" xfId="837" xr:uid="{00000000-0005-0000-0000-00004C030000}"/>
    <cellStyle name="Moneda 2 3" xfId="838" xr:uid="{00000000-0005-0000-0000-00004D030000}"/>
    <cellStyle name="Nag?ówek 1" xfId="839" xr:uid="{00000000-0005-0000-0000-00004E030000}"/>
    <cellStyle name="Nag?ówek 2" xfId="840" xr:uid="{00000000-0005-0000-0000-00004F030000}"/>
    <cellStyle name="Nag?ówek 3" xfId="841" xr:uid="{00000000-0005-0000-0000-000050030000}"/>
    <cellStyle name="Nag?ówek 4" xfId="842" xr:uid="{00000000-0005-0000-0000-000051030000}"/>
    <cellStyle name="Nagłówek 1" xfId="843" xr:uid="{00000000-0005-0000-0000-000052030000}"/>
    <cellStyle name="Nagłówek 2" xfId="844" xr:uid="{00000000-0005-0000-0000-000053030000}"/>
    <cellStyle name="Nagłówek 3" xfId="845" xr:uid="{00000000-0005-0000-0000-000054030000}"/>
    <cellStyle name="Nagłówek 4" xfId="846" xr:uid="{00000000-0005-0000-0000-000055030000}"/>
    <cellStyle name="Neutral" xfId="847" builtinId="28" customBuiltin="1"/>
    <cellStyle name="Neutral 2" xfId="848" xr:uid="{00000000-0005-0000-0000-000057030000}"/>
    <cellStyle name="Neutral 2 2" xfId="849" xr:uid="{00000000-0005-0000-0000-000058030000}"/>
    <cellStyle name="Neutral 2 3" xfId="850" xr:uid="{00000000-0005-0000-0000-000059030000}"/>
    <cellStyle name="Neutral 2 4" xfId="851" xr:uid="{00000000-0005-0000-0000-00005A030000}"/>
    <cellStyle name="Neutral 2 5" xfId="852" xr:uid="{00000000-0005-0000-0000-00005B030000}"/>
    <cellStyle name="Neutral 2 6" xfId="853" xr:uid="{00000000-0005-0000-0000-00005C030000}"/>
    <cellStyle name="Neutral 3" xfId="854" xr:uid="{00000000-0005-0000-0000-00005D030000}"/>
    <cellStyle name="Neutral 3 2" xfId="855" xr:uid="{00000000-0005-0000-0000-00005E030000}"/>
    <cellStyle name="Neutral 3 3" xfId="856" xr:uid="{00000000-0005-0000-0000-00005F030000}"/>
    <cellStyle name="Neutral 3 4" xfId="857" xr:uid="{00000000-0005-0000-0000-000060030000}"/>
    <cellStyle name="Neutral 3 5" xfId="858" xr:uid="{00000000-0005-0000-0000-000061030000}"/>
    <cellStyle name="Neutral 4" xfId="859" xr:uid="{00000000-0005-0000-0000-000062030000}"/>
    <cellStyle name="Neutral 4 2" xfId="860" xr:uid="{00000000-0005-0000-0000-000063030000}"/>
    <cellStyle name="Neutral 4 3" xfId="861" xr:uid="{00000000-0005-0000-0000-000064030000}"/>
    <cellStyle name="Neutral 4 4" xfId="862" xr:uid="{00000000-0005-0000-0000-000065030000}"/>
    <cellStyle name="Neutral 4 5" xfId="863" xr:uid="{00000000-0005-0000-0000-000066030000}"/>
    <cellStyle name="Neutral 5" xfId="864" xr:uid="{00000000-0005-0000-0000-000067030000}"/>
    <cellStyle name="Neutral 5 2" xfId="865" xr:uid="{00000000-0005-0000-0000-000068030000}"/>
    <cellStyle name="Neutral 5 3" xfId="866" xr:uid="{00000000-0005-0000-0000-000069030000}"/>
    <cellStyle name="Neutral 5 4" xfId="867" xr:uid="{00000000-0005-0000-0000-00006A030000}"/>
    <cellStyle name="Neutral 5 5" xfId="868" xr:uid="{00000000-0005-0000-0000-00006B030000}"/>
    <cellStyle name="Neutral 6" xfId="869" xr:uid="{00000000-0005-0000-0000-00006C030000}"/>
    <cellStyle name="Neutral 6 2" xfId="870" xr:uid="{00000000-0005-0000-0000-00006D030000}"/>
    <cellStyle name="Neutral 7" xfId="871" xr:uid="{00000000-0005-0000-0000-00006E030000}"/>
    <cellStyle name="Neutral 8" xfId="872" xr:uid="{00000000-0005-0000-0000-00006F030000}"/>
    <cellStyle name="Neutral 9" xfId="873" xr:uid="{00000000-0005-0000-0000-000070030000}"/>
    <cellStyle name="Neutralne" xfId="874" xr:uid="{00000000-0005-0000-0000-000071030000}"/>
    <cellStyle name="Normal" xfId="0" builtinId="0"/>
    <cellStyle name="Normal 10" xfId="875" xr:uid="{00000000-0005-0000-0000-000073030000}"/>
    <cellStyle name="Normal 10 2" xfId="876" xr:uid="{00000000-0005-0000-0000-000074030000}"/>
    <cellStyle name="Normal 11" xfId="877" xr:uid="{00000000-0005-0000-0000-000075030000}"/>
    <cellStyle name="Normal 11 2" xfId="878" xr:uid="{00000000-0005-0000-0000-000076030000}"/>
    <cellStyle name="Normal 12" xfId="879" xr:uid="{00000000-0005-0000-0000-000077030000}"/>
    <cellStyle name="Normal 12 2" xfId="880" xr:uid="{00000000-0005-0000-0000-000078030000}"/>
    <cellStyle name="Normal 13" xfId="881" xr:uid="{00000000-0005-0000-0000-000079030000}"/>
    <cellStyle name="Normal 13 2" xfId="882" xr:uid="{00000000-0005-0000-0000-00007A030000}"/>
    <cellStyle name="Normal 14" xfId="883" xr:uid="{00000000-0005-0000-0000-00007B030000}"/>
    <cellStyle name="Normal 15" xfId="884" xr:uid="{00000000-0005-0000-0000-00007C030000}"/>
    <cellStyle name="Normal 15 2" xfId="885" xr:uid="{00000000-0005-0000-0000-00007D030000}"/>
    <cellStyle name="Normal 16" xfId="1696" xr:uid="{00000000-0005-0000-0000-00007E030000}"/>
    <cellStyle name="Normal 17" xfId="886" xr:uid="{00000000-0005-0000-0000-00007F030000}"/>
    <cellStyle name="Normal 18" xfId="1695" xr:uid="{00000000-0005-0000-0000-000080030000}"/>
    <cellStyle name="Normal 2" xfId="887" xr:uid="{00000000-0005-0000-0000-000081030000}"/>
    <cellStyle name="Normal 2 10" xfId="888" xr:uid="{00000000-0005-0000-0000-000082030000}"/>
    <cellStyle name="Normal 2 11" xfId="889" xr:uid="{00000000-0005-0000-0000-000083030000}"/>
    <cellStyle name="Normal 2 12" xfId="890" xr:uid="{00000000-0005-0000-0000-000084030000}"/>
    <cellStyle name="Normal 2 13" xfId="1699" xr:uid="{00000000-0005-0000-0000-000085030000}"/>
    <cellStyle name="Normal 2 2" xfId="891" xr:uid="{00000000-0005-0000-0000-000086030000}"/>
    <cellStyle name="Normal 2 2 2" xfId="892" xr:uid="{00000000-0005-0000-0000-000087030000}"/>
    <cellStyle name="Normal 2 3" xfId="893" xr:uid="{00000000-0005-0000-0000-000088030000}"/>
    <cellStyle name="Normal 2 4" xfId="894" xr:uid="{00000000-0005-0000-0000-000089030000}"/>
    <cellStyle name="Normal 2 5" xfId="895" xr:uid="{00000000-0005-0000-0000-00008A030000}"/>
    <cellStyle name="Normal 2 6" xfId="896" xr:uid="{00000000-0005-0000-0000-00008B030000}"/>
    <cellStyle name="Normal 2 7" xfId="897" xr:uid="{00000000-0005-0000-0000-00008C030000}"/>
    <cellStyle name="Normal 2 8" xfId="898" xr:uid="{00000000-0005-0000-0000-00008D030000}"/>
    <cellStyle name="Normal 2 9" xfId="899" xr:uid="{00000000-0005-0000-0000-00008E030000}"/>
    <cellStyle name="Normal 2_Combinación de negocios - AA-IAMv3" xfId="900" xr:uid="{00000000-0005-0000-0000-00008F030000}"/>
    <cellStyle name="Normal 3" xfId="901" xr:uid="{00000000-0005-0000-0000-000090030000}"/>
    <cellStyle name="Normal 3 2" xfId="902" xr:uid="{00000000-0005-0000-0000-000091030000}"/>
    <cellStyle name="Normal 4" xfId="903" xr:uid="{00000000-0005-0000-0000-000092030000}"/>
    <cellStyle name="Normal 5" xfId="904" xr:uid="{00000000-0005-0000-0000-000093030000}"/>
    <cellStyle name="Normal 6" xfId="905" xr:uid="{00000000-0005-0000-0000-000094030000}"/>
    <cellStyle name="Normal 6 2" xfId="906" xr:uid="{00000000-0005-0000-0000-000095030000}"/>
    <cellStyle name="Normal 7" xfId="907" xr:uid="{00000000-0005-0000-0000-000096030000}"/>
    <cellStyle name="Normal 8" xfId="908" xr:uid="{00000000-0005-0000-0000-000097030000}"/>
    <cellStyle name="Normal 9" xfId="909" xr:uid="{00000000-0005-0000-0000-000098030000}"/>
    <cellStyle name="Notas" xfId="910" builtinId="10" customBuiltin="1"/>
    <cellStyle name="Notas 10" xfId="911" xr:uid="{00000000-0005-0000-0000-00009A030000}"/>
    <cellStyle name="Notas 2" xfId="912" xr:uid="{00000000-0005-0000-0000-00009B030000}"/>
    <cellStyle name="Notas 2 2" xfId="913" xr:uid="{00000000-0005-0000-0000-00009C030000}"/>
    <cellStyle name="Notas 2 3" xfId="914" xr:uid="{00000000-0005-0000-0000-00009D030000}"/>
    <cellStyle name="Notas 2 4" xfId="915" xr:uid="{00000000-0005-0000-0000-00009E030000}"/>
    <cellStyle name="Notas 2 5" xfId="916" xr:uid="{00000000-0005-0000-0000-00009F030000}"/>
    <cellStyle name="Notas 2 6" xfId="917" xr:uid="{00000000-0005-0000-0000-0000A0030000}"/>
    <cellStyle name="Notas 3" xfId="918" xr:uid="{00000000-0005-0000-0000-0000A1030000}"/>
    <cellStyle name="Notas 3 2" xfId="919" xr:uid="{00000000-0005-0000-0000-0000A2030000}"/>
    <cellStyle name="Notas 3 3" xfId="920" xr:uid="{00000000-0005-0000-0000-0000A3030000}"/>
    <cellStyle name="Notas 3 4" xfId="921" xr:uid="{00000000-0005-0000-0000-0000A4030000}"/>
    <cellStyle name="Notas 3 5" xfId="922" xr:uid="{00000000-0005-0000-0000-0000A5030000}"/>
    <cellStyle name="Notas 4" xfId="923" xr:uid="{00000000-0005-0000-0000-0000A6030000}"/>
    <cellStyle name="Notas 4 2" xfId="924" xr:uid="{00000000-0005-0000-0000-0000A7030000}"/>
    <cellStyle name="Notas 4 3" xfId="925" xr:uid="{00000000-0005-0000-0000-0000A8030000}"/>
    <cellStyle name="Notas 4 4" xfId="926" xr:uid="{00000000-0005-0000-0000-0000A9030000}"/>
    <cellStyle name="Notas 4 5" xfId="927" xr:uid="{00000000-0005-0000-0000-0000AA030000}"/>
    <cellStyle name="Notas 5" xfId="928" xr:uid="{00000000-0005-0000-0000-0000AB030000}"/>
    <cellStyle name="Notas 5 2" xfId="929" xr:uid="{00000000-0005-0000-0000-0000AC030000}"/>
    <cellStyle name="Notas 5 3" xfId="930" xr:uid="{00000000-0005-0000-0000-0000AD030000}"/>
    <cellStyle name="Notas 5 4" xfId="931" xr:uid="{00000000-0005-0000-0000-0000AE030000}"/>
    <cellStyle name="Notas 5 5" xfId="932" xr:uid="{00000000-0005-0000-0000-0000AF030000}"/>
    <cellStyle name="Notas 6" xfId="933" xr:uid="{00000000-0005-0000-0000-0000B0030000}"/>
    <cellStyle name="Notas 6 2" xfId="934" xr:uid="{00000000-0005-0000-0000-0000B1030000}"/>
    <cellStyle name="Notas 7" xfId="935" xr:uid="{00000000-0005-0000-0000-0000B2030000}"/>
    <cellStyle name="Notas 8" xfId="936" xr:uid="{00000000-0005-0000-0000-0000B3030000}"/>
    <cellStyle name="Notas 9" xfId="937" xr:uid="{00000000-0005-0000-0000-0000B4030000}"/>
    <cellStyle name="Note" xfId="938" xr:uid="{00000000-0005-0000-0000-0000B5030000}"/>
    <cellStyle name="Note 2" xfId="939" xr:uid="{00000000-0005-0000-0000-0000B6030000}"/>
    <cellStyle name="Note 3" xfId="940" xr:uid="{00000000-0005-0000-0000-0000B7030000}"/>
    <cellStyle name="Note 4" xfId="941" xr:uid="{00000000-0005-0000-0000-0000B8030000}"/>
    <cellStyle name="Note 5" xfId="942" xr:uid="{00000000-0005-0000-0000-0000B9030000}"/>
    <cellStyle name="Note 6" xfId="943" xr:uid="{00000000-0005-0000-0000-0000BA030000}"/>
    <cellStyle name="Note 7" xfId="944" xr:uid="{00000000-0005-0000-0000-0000BB030000}"/>
    <cellStyle name="Note 8" xfId="945" xr:uid="{00000000-0005-0000-0000-0000BC030000}"/>
    <cellStyle name="Obliczenia" xfId="946" xr:uid="{00000000-0005-0000-0000-0000BD030000}"/>
    <cellStyle name="Output" xfId="947" xr:uid="{00000000-0005-0000-0000-0000BE030000}"/>
    <cellStyle name="Porcentaje" xfId="948" builtinId="5"/>
    <cellStyle name="Porcentaje 2" xfId="1697" xr:uid="{00000000-0005-0000-0000-0000C0030000}"/>
    <cellStyle name="Porcentual 10" xfId="949" xr:uid="{00000000-0005-0000-0000-0000C1030000}"/>
    <cellStyle name="Porcentual 10 2" xfId="950" xr:uid="{00000000-0005-0000-0000-0000C2030000}"/>
    <cellStyle name="Porcentual 11" xfId="951" xr:uid="{00000000-0005-0000-0000-0000C3030000}"/>
    <cellStyle name="Porcentual 11 2" xfId="952" xr:uid="{00000000-0005-0000-0000-0000C4030000}"/>
    <cellStyle name="Porcentual 2" xfId="953" xr:uid="{00000000-0005-0000-0000-0000C5030000}"/>
    <cellStyle name="Porcentual 2 2" xfId="954" xr:uid="{00000000-0005-0000-0000-0000C6030000}"/>
    <cellStyle name="Porcentual 3" xfId="955" xr:uid="{00000000-0005-0000-0000-0000C7030000}"/>
    <cellStyle name="Porcentual 4" xfId="956" xr:uid="{00000000-0005-0000-0000-0000C8030000}"/>
    <cellStyle name="Porcentual 4 2" xfId="957" xr:uid="{00000000-0005-0000-0000-0000C9030000}"/>
    <cellStyle name="Porcentual 5" xfId="958" xr:uid="{00000000-0005-0000-0000-0000CA030000}"/>
    <cellStyle name="Porcentual 5 2" xfId="959" xr:uid="{00000000-0005-0000-0000-0000CB030000}"/>
    <cellStyle name="Porcentual 6" xfId="960" xr:uid="{00000000-0005-0000-0000-0000CC030000}"/>
    <cellStyle name="Porcentual 7" xfId="961" xr:uid="{00000000-0005-0000-0000-0000CD030000}"/>
    <cellStyle name="Porcentual 7 2" xfId="962" xr:uid="{00000000-0005-0000-0000-0000CE030000}"/>
    <cellStyle name="Porcentual 8" xfId="963" xr:uid="{00000000-0005-0000-0000-0000CF030000}"/>
    <cellStyle name="Porcentual 8 2" xfId="964" xr:uid="{00000000-0005-0000-0000-0000D0030000}"/>
    <cellStyle name="Porcentual 9" xfId="965" xr:uid="{00000000-0005-0000-0000-0000D1030000}"/>
    <cellStyle name="Salida" xfId="966" builtinId="21" customBuiltin="1"/>
    <cellStyle name="Salida 2" xfId="967" xr:uid="{00000000-0005-0000-0000-0000D3030000}"/>
    <cellStyle name="Salida 2 2" xfId="968" xr:uid="{00000000-0005-0000-0000-0000D4030000}"/>
    <cellStyle name="Salida 2 3" xfId="969" xr:uid="{00000000-0005-0000-0000-0000D5030000}"/>
    <cellStyle name="Salida 2 4" xfId="970" xr:uid="{00000000-0005-0000-0000-0000D6030000}"/>
    <cellStyle name="Salida 2 5" xfId="971" xr:uid="{00000000-0005-0000-0000-0000D7030000}"/>
    <cellStyle name="Salida 2 6" xfId="972" xr:uid="{00000000-0005-0000-0000-0000D8030000}"/>
    <cellStyle name="Salida 3" xfId="973" xr:uid="{00000000-0005-0000-0000-0000D9030000}"/>
    <cellStyle name="Salida 3 2" xfId="974" xr:uid="{00000000-0005-0000-0000-0000DA030000}"/>
    <cellStyle name="Salida 3 3" xfId="975" xr:uid="{00000000-0005-0000-0000-0000DB030000}"/>
    <cellStyle name="Salida 3 4" xfId="976" xr:uid="{00000000-0005-0000-0000-0000DC030000}"/>
    <cellStyle name="Salida 3 5" xfId="977" xr:uid="{00000000-0005-0000-0000-0000DD030000}"/>
    <cellStyle name="Salida 4" xfId="978" xr:uid="{00000000-0005-0000-0000-0000DE030000}"/>
    <cellStyle name="Salida 4 2" xfId="979" xr:uid="{00000000-0005-0000-0000-0000DF030000}"/>
    <cellStyle name="Salida 4 3" xfId="980" xr:uid="{00000000-0005-0000-0000-0000E0030000}"/>
    <cellStyle name="Salida 4 4" xfId="981" xr:uid="{00000000-0005-0000-0000-0000E1030000}"/>
    <cellStyle name="Salida 4 5" xfId="982" xr:uid="{00000000-0005-0000-0000-0000E2030000}"/>
    <cellStyle name="Salida 5" xfId="983" xr:uid="{00000000-0005-0000-0000-0000E3030000}"/>
    <cellStyle name="Salida 5 2" xfId="984" xr:uid="{00000000-0005-0000-0000-0000E4030000}"/>
    <cellStyle name="Salida 5 3" xfId="985" xr:uid="{00000000-0005-0000-0000-0000E5030000}"/>
    <cellStyle name="Salida 5 4" xfId="986" xr:uid="{00000000-0005-0000-0000-0000E6030000}"/>
    <cellStyle name="Salida 5 5" xfId="987" xr:uid="{00000000-0005-0000-0000-0000E7030000}"/>
    <cellStyle name="Salida 6" xfId="988" xr:uid="{00000000-0005-0000-0000-0000E8030000}"/>
    <cellStyle name="Salida 6 2" xfId="989" xr:uid="{00000000-0005-0000-0000-0000E9030000}"/>
    <cellStyle name="Salida 7" xfId="990" xr:uid="{00000000-0005-0000-0000-0000EA030000}"/>
    <cellStyle name="Salida 8" xfId="991" xr:uid="{00000000-0005-0000-0000-0000EB030000}"/>
    <cellStyle name="Salida 9" xfId="992" xr:uid="{00000000-0005-0000-0000-0000EC030000}"/>
    <cellStyle name="SAPBEXaggData" xfId="993" xr:uid="{00000000-0005-0000-0000-0000ED030000}"/>
    <cellStyle name="SAPBEXaggData 10" xfId="994" xr:uid="{00000000-0005-0000-0000-0000EE030000}"/>
    <cellStyle name="SAPBEXaggData 11" xfId="995" xr:uid="{00000000-0005-0000-0000-0000EF030000}"/>
    <cellStyle name="SAPBEXaggData 2" xfId="996" xr:uid="{00000000-0005-0000-0000-0000F0030000}"/>
    <cellStyle name="SAPBEXaggData 2 2" xfId="997" xr:uid="{00000000-0005-0000-0000-0000F1030000}"/>
    <cellStyle name="SAPBEXaggData 2 2 2" xfId="998" xr:uid="{00000000-0005-0000-0000-0000F2030000}"/>
    <cellStyle name="SAPBEXaggData 3" xfId="999" xr:uid="{00000000-0005-0000-0000-0000F3030000}"/>
    <cellStyle name="SAPBEXaggData 4" xfId="1000" xr:uid="{00000000-0005-0000-0000-0000F4030000}"/>
    <cellStyle name="SAPBEXaggData 5" xfId="1001" xr:uid="{00000000-0005-0000-0000-0000F5030000}"/>
    <cellStyle name="SAPBEXaggData 6" xfId="1002" xr:uid="{00000000-0005-0000-0000-0000F6030000}"/>
    <cellStyle name="SAPBEXaggData 7" xfId="1003" xr:uid="{00000000-0005-0000-0000-0000F7030000}"/>
    <cellStyle name="SAPBEXaggData 8" xfId="1004" xr:uid="{00000000-0005-0000-0000-0000F8030000}"/>
    <cellStyle name="SAPBEXaggData 9" xfId="1005" xr:uid="{00000000-0005-0000-0000-0000F9030000}"/>
    <cellStyle name="SAPBEXaggData_gxaccion, 68" xfId="1006" xr:uid="{00000000-0005-0000-0000-0000FA030000}"/>
    <cellStyle name="SAPBEXaggDataEmph" xfId="1007" xr:uid="{00000000-0005-0000-0000-0000FB030000}"/>
    <cellStyle name="SAPBEXaggDataEmph 10" xfId="1008" xr:uid="{00000000-0005-0000-0000-0000FC030000}"/>
    <cellStyle name="SAPBEXaggDataEmph 11" xfId="1009" xr:uid="{00000000-0005-0000-0000-0000FD030000}"/>
    <cellStyle name="SAPBEXaggDataEmph 2" xfId="1010" xr:uid="{00000000-0005-0000-0000-0000FE030000}"/>
    <cellStyle name="SAPBEXaggDataEmph 2 2" xfId="1011" xr:uid="{00000000-0005-0000-0000-0000FF030000}"/>
    <cellStyle name="SAPBEXaggDataEmph 2 2 2" xfId="1012" xr:uid="{00000000-0005-0000-0000-000000040000}"/>
    <cellStyle name="SAPBEXaggDataEmph 3" xfId="1013" xr:uid="{00000000-0005-0000-0000-000001040000}"/>
    <cellStyle name="SAPBEXaggDataEmph 4" xfId="1014" xr:uid="{00000000-0005-0000-0000-000002040000}"/>
    <cellStyle name="SAPBEXaggDataEmph 5" xfId="1015" xr:uid="{00000000-0005-0000-0000-000003040000}"/>
    <cellStyle name="SAPBEXaggDataEmph 6" xfId="1016" xr:uid="{00000000-0005-0000-0000-000004040000}"/>
    <cellStyle name="SAPBEXaggDataEmph 7" xfId="1017" xr:uid="{00000000-0005-0000-0000-000005040000}"/>
    <cellStyle name="SAPBEXaggDataEmph 8" xfId="1018" xr:uid="{00000000-0005-0000-0000-000006040000}"/>
    <cellStyle name="SAPBEXaggDataEmph 9" xfId="1019" xr:uid="{00000000-0005-0000-0000-000007040000}"/>
    <cellStyle name="SAPBEXaggDataEmph_valor justo.junio2010" xfId="1020" xr:uid="{00000000-0005-0000-0000-000008040000}"/>
    <cellStyle name="SAPBEXaggItem" xfId="1021" xr:uid="{00000000-0005-0000-0000-000009040000}"/>
    <cellStyle name="SAPBEXaggItem 10" xfId="1022" xr:uid="{00000000-0005-0000-0000-00000A040000}"/>
    <cellStyle name="SAPBEXaggItem 11" xfId="1023" xr:uid="{00000000-0005-0000-0000-00000B040000}"/>
    <cellStyle name="SAPBEXaggItem 2" xfId="1024" xr:uid="{00000000-0005-0000-0000-00000C040000}"/>
    <cellStyle name="SAPBEXaggItem 2 2" xfId="1025" xr:uid="{00000000-0005-0000-0000-00000D040000}"/>
    <cellStyle name="SAPBEXaggItem 2 2 2" xfId="1026" xr:uid="{00000000-0005-0000-0000-00000E040000}"/>
    <cellStyle name="SAPBEXaggItem 3" xfId="1027" xr:uid="{00000000-0005-0000-0000-00000F040000}"/>
    <cellStyle name="SAPBEXaggItem 4" xfId="1028" xr:uid="{00000000-0005-0000-0000-000010040000}"/>
    <cellStyle name="SAPBEXaggItem 5" xfId="1029" xr:uid="{00000000-0005-0000-0000-000011040000}"/>
    <cellStyle name="SAPBEXaggItem 6" xfId="1030" xr:uid="{00000000-0005-0000-0000-000012040000}"/>
    <cellStyle name="SAPBEXaggItem 7" xfId="1031" xr:uid="{00000000-0005-0000-0000-000013040000}"/>
    <cellStyle name="SAPBEXaggItem 8" xfId="1032" xr:uid="{00000000-0005-0000-0000-000014040000}"/>
    <cellStyle name="SAPBEXaggItem 9" xfId="1033" xr:uid="{00000000-0005-0000-0000-000015040000}"/>
    <cellStyle name="SAPBEXaggItem_gxaccion, 68" xfId="1034" xr:uid="{00000000-0005-0000-0000-000016040000}"/>
    <cellStyle name="SAPBEXaggItemX" xfId="1035" xr:uid="{00000000-0005-0000-0000-000017040000}"/>
    <cellStyle name="SAPBEXaggItemX 10" xfId="1036" xr:uid="{00000000-0005-0000-0000-000018040000}"/>
    <cellStyle name="SAPBEXaggItemX 11" xfId="1037" xr:uid="{00000000-0005-0000-0000-000019040000}"/>
    <cellStyle name="SAPBEXaggItemX 2" xfId="1038" xr:uid="{00000000-0005-0000-0000-00001A040000}"/>
    <cellStyle name="SAPBEXaggItemX 2 2" xfId="1039" xr:uid="{00000000-0005-0000-0000-00001B040000}"/>
    <cellStyle name="SAPBEXaggItemX 2 2 2" xfId="1040" xr:uid="{00000000-0005-0000-0000-00001C040000}"/>
    <cellStyle name="SAPBEXaggItemX 3" xfId="1041" xr:uid="{00000000-0005-0000-0000-00001D040000}"/>
    <cellStyle name="SAPBEXaggItemX 4" xfId="1042" xr:uid="{00000000-0005-0000-0000-00001E040000}"/>
    <cellStyle name="SAPBEXaggItemX 5" xfId="1043" xr:uid="{00000000-0005-0000-0000-00001F040000}"/>
    <cellStyle name="SAPBEXaggItemX 6" xfId="1044" xr:uid="{00000000-0005-0000-0000-000020040000}"/>
    <cellStyle name="SAPBEXaggItemX 7" xfId="1045" xr:uid="{00000000-0005-0000-0000-000021040000}"/>
    <cellStyle name="SAPBEXaggItemX 8" xfId="1046" xr:uid="{00000000-0005-0000-0000-000022040000}"/>
    <cellStyle name="SAPBEXaggItemX 9" xfId="1047" xr:uid="{00000000-0005-0000-0000-000023040000}"/>
    <cellStyle name="SAPBEXaggItemX_valor justo.junio2010" xfId="1048" xr:uid="{00000000-0005-0000-0000-000024040000}"/>
    <cellStyle name="SAPBEXchaText" xfId="1049" xr:uid="{00000000-0005-0000-0000-000025040000}"/>
    <cellStyle name="SAPBEXchaText 10" xfId="1050" xr:uid="{00000000-0005-0000-0000-000026040000}"/>
    <cellStyle name="SAPBEXchaText 11" xfId="1051" xr:uid="{00000000-0005-0000-0000-000027040000}"/>
    <cellStyle name="SAPBEXchaText 2" xfId="1052" xr:uid="{00000000-0005-0000-0000-000028040000}"/>
    <cellStyle name="SAPBEXchaText 2 2" xfId="1053" xr:uid="{00000000-0005-0000-0000-000029040000}"/>
    <cellStyle name="SAPBEXchaText 2 2 2" xfId="1054" xr:uid="{00000000-0005-0000-0000-00002A040000}"/>
    <cellStyle name="SAPBEXchaText 3" xfId="1055" xr:uid="{00000000-0005-0000-0000-00002B040000}"/>
    <cellStyle name="SAPBEXchaText 4" xfId="1056" xr:uid="{00000000-0005-0000-0000-00002C040000}"/>
    <cellStyle name="SAPBEXchaText 5" xfId="1057" xr:uid="{00000000-0005-0000-0000-00002D040000}"/>
    <cellStyle name="SAPBEXchaText 6" xfId="1058" xr:uid="{00000000-0005-0000-0000-00002E040000}"/>
    <cellStyle name="SAPBEXchaText 7" xfId="1059" xr:uid="{00000000-0005-0000-0000-00002F040000}"/>
    <cellStyle name="SAPBEXchaText 8" xfId="1060" xr:uid="{00000000-0005-0000-0000-000030040000}"/>
    <cellStyle name="SAPBEXchaText 9" xfId="1061" xr:uid="{00000000-0005-0000-0000-000031040000}"/>
    <cellStyle name="SAPBEXchaText_gxaccion, 68" xfId="1062" xr:uid="{00000000-0005-0000-0000-000032040000}"/>
    <cellStyle name="SAPBEXexcBad7" xfId="1063" xr:uid="{00000000-0005-0000-0000-000033040000}"/>
    <cellStyle name="SAPBEXexcBad7 10" xfId="1064" xr:uid="{00000000-0005-0000-0000-000034040000}"/>
    <cellStyle name="SAPBEXexcBad7 11" xfId="1065" xr:uid="{00000000-0005-0000-0000-000035040000}"/>
    <cellStyle name="SAPBEXexcBad7 2" xfId="1066" xr:uid="{00000000-0005-0000-0000-000036040000}"/>
    <cellStyle name="SAPBEXexcBad7 2 2" xfId="1067" xr:uid="{00000000-0005-0000-0000-000037040000}"/>
    <cellStyle name="SAPBEXexcBad7 2 2 2" xfId="1068" xr:uid="{00000000-0005-0000-0000-000038040000}"/>
    <cellStyle name="SAPBEXexcBad7 3" xfId="1069" xr:uid="{00000000-0005-0000-0000-000039040000}"/>
    <cellStyle name="SAPBEXexcBad7 4" xfId="1070" xr:uid="{00000000-0005-0000-0000-00003A040000}"/>
    <cellStyle name="SAPBEXexcBad7 5" xfId="1071" xr:uid="{00000000-0005-0000-0000-00003B040000}"/>
    <cellStyle name="SAPBEXexcBad7 6" xfId="1072" xr:uid="{00000000-0005-0000-0000-00003C040000}"/>
    <cellStyle name="SAPBEXexcBad7 7" xfId="1073" xr:uid="{00000000-0005-0000-0000-00003D040000}"/>
    <cellStyle name="SAPBEXexcBad7 8" xfId="1074" xr:uid="{00000000-0005-0000-0000-00003E040000}"/>
    <cellStyle name="SAPBEXexcBad7 9" xfId="1075" xr:uid="{00000000-0005-0000-0000-00003F040000}"/>
    <cellStyle name="SAPBEXexcBad7_gxaccion, 68" xfId="1076" xr:uid="{00000000-0005-0000-0000-000040040000}"/>
    <cellStyle name="SAPBEXexcBad8" xfId="1077" xr:uid="{00000000-0005-0000-0000-000041040000}"/>
    <cellStyle name="SAPBEXexcBad8 10" xfId="1078" xr:uid="{00000000-0005-0000-0000-000042040000}"/>
    <cellStyle name="SAPBEXexcBad8 11" xfId="1079" xr:uid="{00000000-0005-0000-0000-000043040000}"/>
    <cellStyle name="SAPBEXexcBad8 2" xfId="1080" xr:uid="{00000000-0005-0000-0000-000044040000}"/>
    <cellStyle name="SAPBEXexcBad8 2 2" xfId="1081" xr:uid="{00000000-0005-0000-0000-000045040000}"/>
    <cellStyle name="SAPBEXexcBad8 2 2 2" xfId="1082" xr:uid="{00000000-0005-0000-0000-000046040000}"/>
    <cellStyle name="SAPBEXexcBad8 3" xfId="1083" xr:uid="{00000000-0005-0000-0000-000047040000}"/>
    <cellStyle name="SAPBEXexcBad8 4" xfId="1084" xr:uid="{00000000-0005-0000-0000-000048040000}"/>
    <cellStyle name="SAPBEXexcBad8 5" xfId="1085" xr:uid="{00000000-0005-0000-0000-000049040000}"/>
    <cellStyle name="SAPBEXexcBad8 6" xfId="1086" xr:uid="{00000000-0005-0000-0000-00004A040000}"/>
    <cellStyle name="SAPBEXexcBad8 7" xfId="1087" xr:uid="{00000000-0005-0000-0000-00004B040000}"/>
    <cellStyle name="SAPBEXexcBad8 8" xfId="1088" xr:uid="{00000000-0005-0000-0000-00004C040000}"/>
    <cellStyle name="SAPBEXexcBad8 9" xfId="1089" xr:uid="{00000000-0005-0000-0000-00004D040000}"/>
    <cellStyle name="SAPBEXexcBad8_gxaccion, 68" xfId="1090" xr:uid="{00000000-0005-0000-0000-00004E040000}"/>
    <cellStyle name="SAPBEXexcBad9" xfId="1091" xr:uid="{00000000-0005-0000-0000-00004F040000}"/>
    <cellStyle name="SAPBEXexcBad9 10" xfId="1092" xr:uid="{00000000-0005-0000-0000-000050040000}"/>
    <cellStyle name="SAPBEXexcBad9 11" xfId="1093" xr:uid="{00000000-0005-0000-0000-000051040000}"/>
    <cellStyle name="SAPBEXexcBad9 2" xfId="1094" xr:uid="{00000000-0005-0000-0000-000052040000}"/>
    <cellStyle name="SAPBEXexcBad9 2 2" xfId="1095" xr:uid="{00000000-0005-0000-0000-000053040000}"/>
    <cellStyle name="SAPBEXexcBad9 2 2 2" xfId="1096" xr:uid="{00000000-0005-0000-0000-000054040000}"/>
    <cellStyle name="SAPBEXexcBad9 3" xfId="1097" xr:uid="{00000000-0005-0000-0000-000055040000}"/>
    <cellStyle name="SAPBEXexcBad9 4" xfId="1098" xr:uid="{00000000-0005-0000-0000-000056040000}"/>
    <cellStyle name="SAPBEXexcBad9 5" xfId="1099" xr:uid="{00000000-0005-0000-0000-000057040000}"/>
    <cellStyle name="SAPBEXexcBad9 6" xfId="1100" xr:uid="{00000000-0005-0000-0000-000058040000}"/>
    <cellStyle name="SAPBEXexcBad9 7" xfId="1101" xr:uid="{00000000-0005-0000-0000-000059040000}"/>
    <cellStyle name="SAPBEXexcBad9 8" xfId="1102" xr:uid="{00000000-0005-0000-0000-00005A040000}"/>
    <cellStyle name="SAPBEXexcBad9 9" xfId="1103" xr:uid="{00000000-0005-0000-0000-00005B040000}"/>
    <cellStyle name="SAPBEXexcBad9_gxaccion, 68" xfId="1104" xr:uid="{00000000-0005-0000-0000-00005C040000}"/>
    <cellStyle name="SAPBEXexcCritical4" xfId="1105" xr:uid="{00000000-0005-0000-0000-00005D040000}"/>
    <cellStyle name="SAPBEXexcCritical4 10" xfId="1106" xr:uid="{00000000-0005-0000-0000-00005E040000}"/>
    <cellStyle name="SAPBEXexcCritical4 11" xfId="1107" xr:uid="{00000000-0005-0000-0000-00005F040000}"/>
    <cellStyle name="SAPBEXexcCritical4 2" xfId="1108" xr:uid="{00000000-0005-0000-0000-000060040000}"/>
    <cellStyle name="SAPBEXexcCritical4 2 2" xfId="1109" xr:uid="{00000000-0005-0000-0000-000061040000}"/>
    <cellStyle name="SAPBEXexcCritical4 2 2 2" xfId="1110" xr:uid="{00000000-0005-0000-0000-000062040000}"/>
    <cellStyle name="SAPBEXexcCritical4 3" xfId="1111" xr:uid="{00000000-0005-0000-0000-000063040000}"/>
    <cellStyle name="SAPBEXexcCritical4 4" xfId="1112" xr:uid="{00000000-0005-0000-0000-000064040000}"/>
    <cellStyle name="SAPBEXexcCritical4 5" xfId="1113" xr:uid="{00000000-0005-0000-0000-000065040000}"/>
    <cellStyle name="SAPBEXexcCritical4 6" xfId="1114" xr:uid="{00000000-0005-0000-0000-000066040000}"/>
    <cellStyle name="SAPBEXexcCritical4 7" xfId="1115" xr:uid="{00000000-0005-0000-0000-000067040000}"/>
    <cellStyle name="SAPBEXexcCritical4 8" xfId="1116" xr:uid="{00000000-0005-0000-0000-000068040000}"/>
    <cellStyle name="SAPBEXexcCritical4 9" xfId="1117" xr:uid="{00000000-0005-0000-0000-000069040000}"/>
    <cellStyle name="SAPBEXexcCritical4_gxaccion, 68" xfId="1118" xr:uid="{00000000-0005-0000-0000-00006A040000}"/>
    <cellStyle name="SAPBEXexcCritical5" xfId="1119" xr:uid="{00000000-0005-0000-0000-00006B040000}"/>
    <cellStyle name="SAPBEXexcCritical5 10" xfId="1120" xr:uid="{00000000-0005-0000-0000-00006C040000}"/>
    <cellStyle name="SAPBEXexcCritical5 11" xfId="1121" xr:uid="{00000000-0005-0000-0000-00006D040000}"/>
    <cellStyle name="SAPBEXexcCritical5 2" xfId="1122" xr:uid="{00000000-0005-0000-0000-00006E040000}"/>
    <cellStyle name="SAPBEXexcCritical5 2 2" xfId="1123" xr:uid="{00000000-0005-0000-0000-00006F040000}"/>
    <cellStyle name="SAPBEXexcCritical5 2 2 2" xfId="1124" xr:uid="{00000000-0005-0000-0000-000070040000}"/>
    <cellStyle name="SAPBEXexcCritical5 3" xfId="1125" xr:uid="{00000000-0005-0000-0000-000071040000}"/>
    <cellStyle name="SAPBEXexcCritical5 4" xfId="1126" xr:uid="{00000000-0005-0000-0000-000072040000}"/>
    <cellStyle name="SAPBEXexcCritical5 5" xfId="1127" xr:uid="{00000000-0005-0000-0000-000073040000}"/>
    <cellStyle name="SAPBEXexcCritical5 6" xfId="1128" xr:uid="{00000000-0005-0000-0000-000074040000}"/>
    <cellStyle name="SAPBEXexcCritical5 7" xfId="1129" xr:uid="{00000000-0005-0000-0000-000075040000}"/>
    <cellStyle name="SAPBEXexcCritical5 8" xfId="1130" xr:uid="{00000000-0005-0000-0000-000076040000}"/>
    <cellStyle name="SAPBEXexcCritical5 9" xfId="1131" xr:uid="{00000000-0005-0000-0000-000077040000}"/>
    <cellStyle name="SAPBEXexcCritical5_gxaccion, 68" xfId="1132" xr:uid="{00000000-0005-0000-0000-000078040000}"/>
    <cellStyle name="SAPBEXexcCritical6" xfId="1133" xr:uid="{00000000-0005-0000-0000-000079040000}"/>
    <cellStyle name="SAPBEXexcCritical6 10" xfId="1134" xr:uid="{00000000-0005-0000-0000-00007A040000}"/>
    <cellStyle name="SAPBEXexcCritical6 11" xfId="1135" xr:uid="{00000000-0005-0000-0000-00007B040000}"/>
    <cellStyle name="SAPBEXexcCritical6 2" xfId="1136" xr:uid="{00000000-0005-0000-0000-00007C040000}"/>
    <cellStyle name="SAPBEXexcCritical6 2 2" xfId="1137" xr:uid="{00000000-0005-0000-0000-00007D040000}"/>
    <cellStyle name="SAPBEXexcCritical6 2 2 2" xfId="1138" xr:uid="{00000000-0005-0000-0000-00007E040000}"/>
    <cellStyle name="SAPBEXexcCritical6 3" xfId="1139" xr:uid="{00000000-0005-0000-0000-00007F040000}"/>
    <cellStyle name="SAPBEXexcCritical6 4" xfId="1140" xr:uid="{00000000-0005-0000-0000-000080040000}"/>
    <cellStyle name="SAPBEXexcCritical6 5" xfId="1141" xr:uid="{00000000-0005-0000-0000-000081040000}"/>
    <cellStyle name="SAPBEXexcCritical6 6" xfId="1142" xr:uid="{00000000-0005-0000-0000-000082040000}"/>
    <cellStyle name="SAPBEXexcCritical6 7" xfId="1143" xr:uid="{00000000-0005-0000-0000-000083040000}"/>
    <cellStyle name="SAPBEXexcCritical6 8" xfId="1144" xr:uid="{00000000-0005-0000-0000-000084040000}"/>
    <cellStyle name="SAPBEXexcCritical6 9" xfId="1145" xr:uid="{00000000-0005-0000-0000-000085040000}"/>
    <cellStyle name="SAPBEXexcCritical6_gxaccion, 68" xfId="1146" xr:uid="{00000000-0005-0000-0000-000086040000}"/>
    <cellStyle name="SAPBEXexcGood1" xfId="1147" xr:uid="{00000000-0005-0000-0000-000087040000}"/>
    <cellStyle name="SAPBEXexcGood1 10" xfId="1148" xr:uid="{00000000-0005-0000-0000-000088040000}"/>
    <cellStyle name="SAPBEXexcGood1 11" xfId="1149" xr:uid="{00000000-0005-0000-0000-000089040000}"/>
    <cellStyle name="SAPBEXexcGood1 2" xfId="1150" xr:uid="{00000000-0005-0000-0000-00008A040000}"/>
    <cellStyle name="SAPBEXexcGood1 2 2" xfId="1151" xr:uid="{00000000-0005-0000-0000-00008B040000}"/>
    <cellStyle name="SAPBEXexcGood1 2 2 2" xfId="1152" xr:uid="{00000000-0005-0000-0000-00008C040000}"/>
    <cellStyle name="SAPBEXexcGood1 3" xfId="1153" xr:uid="{00000000-0005-0000-0000-00008D040000}"/>
    <cellStyle name="SAPBEXexcGood1 4" xfId="1154" xr:uid="{00000000-0005-0000-0000-00008E040000}"/>
    <cellStyle name="SAPBEXexcGood1 5" xfId="1155" xr:uid="{00000000-0005-0000-0000-00008F040000}"/>
    <cellStyle name="SAPBEXexcGood1 6" xfId="1156" xr:uid="{00000000-0005-0000-0000-000090040000}"/>
    <cellStyle name="SAPBEXexcGood1 7" xfId="1157" xr:uid="{00000000-0005-0000-0000-000091040000}"/>
    <cellStyle name="SAPBEXexcGood1 8" xfId="1158" xr:uid="{00000000-0005-0000-0000-000092040000}"/>
    <cellStyle name="SAPBEXexcGood1 9" xfId="1159" xr:uid="{00000000-0005-0000-0000-000093040000}"/>
    <cellStyle name="SAPBEXexcGood1_gxaccion, 68" xfId="1160" xr:uid="{00000000-0005-0000-0000-000094040000}"/>
    <cellStyle name="SAPBEXexcGood2" xfId="1161" xr:uid="{00000000-0005-0000-0000-000095040000}"/>
    <cellStyle name="SAPBEXexcGood2 10" xfId="1162" xr:uid="{00000000-0005-0000-0000-000096040000}"/>
    <cellStyle name="SAPBEXexcGood2 11" xfId="1163" xr:uid="{00000000-0005-0000-0000-000097040000}"/>
    <cellStyle name="SAPBEXexcGood2 2" xfId="1164" xr:uid="{00000000-0005-0000-0000-000098040000}"/>
    <cellStyle name="SAPBEXexcGood2 2 2" xfId="1165" xr:uid="{00000000-0005-0000-0000-000099040000}"/>
    <cellStyle name="SAPBEXexcGood2 2 2 2" xfId="1166" xr:uid="{00000000-0005-0000-0000-00009A040000}"/>
    <cellStyle name="SAPBEXexcGood2 3" xfId="1167" xr:uid="{00000000-0005-0000-0000-00009B040000}"/>
    <cellStyle name="SAPBEXexcGood2 4" xfId="1168" xr:uid="{00000000-0005-0000-0000-00009C040000}"/>
    <cellStyle name="SAPBEXexcGood2 5" xfId="1169" xr:uid="{00000000-0005-0000-0000-00009D040000}"/>
    <cellStyle name="SAPBEXexcGood2 6" xfId="1170" xr:uid="{00000000-0005-0000-0000-00009E040000}"/>
    <cellStyle name="SAPBEXexcGood2 7" xfId="1171" xr:uid="{00000000-0005-0000-0000-00009F040000}"/>
    <cellStyle name="SAPBEXexcGood2 8" xfId="1172" xr:uid="{00000000-0005-0000-0000-0000A0040000}"/>
    <cellStyle name="SAPBEXexcGood2 9" xfId="1173" xr:uid="{00000000-0005-0000-0000-0000A1040000}"/>
    <cellStyle name="SAPBEXexcGood2_gxaccion, 68" xfId="1174" xr:uid="{00000000-0005-0000-0000-0000A2040000}"/>
    <cellStyle name="SAPBEXexcGood3" xfId="1175" xr:uid="{00000000-0005-0000-0000-0000A3040000}"/>
    <cellStyle name="SAPBEXexcGood3 10" xfId="1176" xr:uid="{00000000-0005-0000-0000-0000A4040000}"/>
    <cellStyle name="SAPBEXexcGood3 11" xfId="1177" xr:uid="{00000000-0005-0000-0000-0000A5040000}"/>
    <cellStyle name="SAPBEXexcGood3 2" xfId="1178" xr:uid="{00000000-0005-0000-0000-0000A6040000}"/>
    <cellStyle name="SAPBEXexcGood3 2 2" xfId="1179" xr:uid="{00000000-0005-0000-0000-0000A7040000}"/>
    <cellStyle name="SAPBEXexcGood3 2 2 2" xfId="1180" xr:uid="{00000000-0005-0000-0000-0000A8040000}"/>
    <cellStyle name="SAPBEXexcGood3 3" xfId="1181" xr:uid="{00000000-0005-0000-0000-0000A9040000}"/>
    <cellStyle name="SAPBEXexcGood3 4" xfId="1182" xr:uid="{00000000-0005-0000-0000-0000AA040000}"/>
    <cellStyle name="SAPBEXexcGood3 5" xfId="1183" xr:uid="{00000000-0005-0000-0000-0000AB040000}"/>
    <cellStyle name="SAPBEXexcGood3 6" xfId="1184" xr:uid="{00000000-0005-0000-0000-0000AC040000}"/>
    <cellStyle name="SAPBEXexcGood3 7" xfId="1185" xr:uid="{00000000-0005-0000-0000-0000AD040000}"/>
    <cellStyle name="SAPBEXexcGood3 8" xfId="1186" xr:uid="{00000000-0005-0000-0000-0000AE040000}"/>
    <cellStyle name="SAPBEXexcGood3 9" xfId="1187" xr:uid="{00000000-0005-0000-0000-0000AF040000}"/>
    <cellStyle name="SAPBEXexcGood3_gxaccion, 68" xfId="1188" xr:uid="{00000000-0005-0000-0000-0000B0040000}"/>
    <cellStyle name="SAPBEXfilterDrill" xfId="1189" xr:uid="{00000000-0005-0000-0000-0000B1040000}"/>
    <cellStyle name="SAPBEXfilterDrill 10" xfId="1190" xr:uid="{00000000-0005-0000-0000-0000B2040000}"/>
    <cellStyle name="SAPBEXfilterDrill 11" xfId="1191" xr:uid="{00000000-0005-0000-0000-0000B3040000}"/>
    <cellStyle name="SAPBEXfilterDrill 2" xfId="1192" xr:uid="{00000000-0005-0000-0000-0000B4040000}"/>
    <cellStyle name="SAPBEXfilterDrill 2 2" xfId="1193" xr:uid="{00000000-0005-0000-0000-0000B5040000}"/>
    <cellStyle name="SAPBEXfilterDrill 2 2 2" xfId="1194" xr:uid="{00000000-0005-0000-0000-0000B6040000}"/>
    <cellStyle name="SAPBEXfilterDrill 3" xfId="1195" xr:uid="{00000000-0005-0000-0000-0000B7040000}"/>
    <cellStyle name="SAPBEXfilterDrill 4" xfId="1196" xr:uid="{00000000-0005-0000-0000-0000B8040000}"/>
    <cellStyle name="SAPBEXfilterDrill 5" xfId="1197" xr:uid="{00000000-0005-0000-0000-0000B9040000}"/>
    <cellStyle name="SAPBEXfilterDrill 6" xfId="1198" xr:uid="{00000000-0005-0000-0000-0000BA040000}"/>
    <cellStyle name="SAPBEXfilterDrill 7" xfId="1199" xr:uid="{00000000-0005-0000-0000-0000BB040000}"/>
    <cellStyle name="SAPBEXfilterDrill 8" xfId="1200" xr:uid="{00000000-0005-0000-0000-0000BC040000}"/>
    <cellStyle name="SAPBEXfilterDrill 9" xfId="1201" xr:uid="{00000000-0005-0000-0000-0000BD040000}"/>
    <cellStyle name="SAPBEXfilterDrill_gxaccion, 68" xfId="1202" xr:uid="{00000000-0005-0000-0000-0000BE040000}"/>
    <cellStyle name="SAPBEXfilterItem" xfId="1203" xr:uid="{00000000-0005-0000-0000-0000BF040000}"/>
    <cellStyle name="SAPBEXfilterItem 10" xfId="1204" xr:uid="{00000000-0005-0000-0000-0000C0040000}"/>
    <cellStyle name="SAPBEXfilterItem 11" xfId="1205" xr:uid="{00000000-0005-0000-0000-0000C1040000}"/>
    <cellStyle name="SAPBEXfilterItem 2" xfId="1206" xr:uid="{00000000-0005-0000-0000-0000C2040000}"/>
    <cellStyle name="SAPBEXfilterItem 2 2" xfId="1207" xr:uid="{00000000-0005-0000-0000-0000C3040000}"/>
    <cellStyle name="SAPBEXfilterItem 2 2 2" xfId="1208" xr:uid="{00000000-0005-0000-0000-0000C4040000}"/>
    <cellStyle name="SAPBEXfilterItem 3" xfId="1209" xr:uid="{00000000-0005-0000-0000-0000C5040000}"/>
    <cellStyle name="SAPBEXfilterItem 4" xfId="1210" xr:uid="{00000000-0005-0000-0000-0000C6040000}"/>
    <cellStyle name="SAPBEXfilterItem 5" xfId="1211" xr:uid="{00000000-0005-0000-0000-0000C7040000}"/>
    <cellStyle name="SAPBEXfilterItem 6" xfId="1212" xr:uid="{00000000-0005-0000-0000-0000C8040000}"/>
    <cellStyle name="SAPBEXfilterItem 7" xfId="1213" xr:uid="{00000000-0005-0000-0000-0000C9040000}"/>
    <cellStyle name="SAPBEXfilterItem 8" xfId="1214" xr:uid="{00000000-0005-0000-0000-0000CA040000}"/>
    <cellStyle name="SAPBEXfilterItem 9" xfId="1215" xr:uid="{00000000-0005-0000-0000-0000CB040000}"/>
    <cellStyle name="SAPBEXfilterText" xfId="1216" xr:uid="{00000000-0005-0000-0000-0000CC040000}"/>
    <cellStyle name="SAPBEXfilterText 10" xfId="1217" xr:uid="{00000000-0005-0000-0000-0000CD040000}"/>
    <cellStyle name="SAPBEXfilterText 11" xfId="1218" xr:uid="{00000000-0005-0000-0000-0000CE040000}"/>
    <cellStyle name="SAPBEXfilterText 2" xfId="1219" xr:uid="{00000000-0005-0000-0000-0000CF040000}"/>
    <cellStyle name="SAPBEXfilterText 2 2" xfId="1220" xr:uid="{00000000-0005-0000-0000-0000D0040000}"/>
    <cellStyle name="SAPBEXfilterText 2 2 2" xfId="1221" xr:uid="{00000000-0005-0000-0000-0000D1040000}"/>
    <cellStyle name="SAPBEXfilterText 3" xfId="1222" xr:uid="{00000000-0005-0000-0000-0000D2040000}"/>
    <cellStyle name="SAPBEXfilterText 4" xfId="1223" xr:uid="{00000000-0005-0000-0000-0000D3040000}"/>
    <cellStyle name="SAPBEXfilterText 5" xfId="1224" xr:uid="{00000000-0005-0000-0000-0000D4040000}"/>
    <cellStyle name="SAPBEXfilterText 6" xfId="1225" xr:uid="{00000000-0005-0000-0000-0000D5040000}"/>
    <cellStyle name="SAPBEXfilterText 7" xfId="1226" xr:uid="{00000000-0005-0000-0000-0000D6040000}"/>
    <cellStyle name="SAPBEXfilterText 8" xfId="1227" xr:uid="{00000000-0005-0000-0000-0000D7040000}"/>
    <cellStyle name="SAPBEXfilterText 9" xfId="1228" xr:uid="{00000000-0005-0000-0000-0000D8040000}"/>
    <cellStyle name="SAPBEXformats" xfId="1229" xr:uid="{00000000-0005-0000-0000-0000D9040000}"/>
    <cellStyle name="SAPBEXformats 10" xfId="1230" xr:uid="{00000000-0005-0000-0000-0000DA040000}"/>
    <cellStyle name="SAPBEXformats 11" xfId="1231" xr:uid="{00000000-0005-0000-0000-0000DB040000}"/>
    <cellStyle name="SAPBEXformats 2" xfId="1232" xr:uid="{00000000-0005-0000-0000-0000DC040000}"/>
    <cellStyle name="SAPBEXformats 2 2" xfId="1233" xr:uid="{00000000-0005-0000-0000-0000DD040000}"/>
    <cellStyle name="SAPBEXformats 2 2 2" xfId="1234" xr:uid="{00000000-0005-0000-0000-0000DE040000}"/>
    <cellStyle name="SAPBEXformats 3" xfId="1235" xr:uid="{00000000-0005-0000-0000-0000DF040000}"/>
    <cellStyle name="SAPBEXformats 4" xfId="1236" xr:uid="{00000000-0005-0000-0000-0000E0040000}"/>
    <cellStyle name="SAPBEXformats 5" xfId="1237" xr:uid="{00000000-0005-0000-0000-0000E1040000}"/>
    <cellStyle name="SAPBEXformats 6" xfId="1238" xr:uid="{00000000-0005-0000-0000-0000E2040000}"/>
    <cellStyle name="SAPBEXformats 7" xfId="1239" xr:uid="{00000000-0005-0000-0000-0000E3040000}"/>
    <cellStyle name="SAPBEXformats 8" xfId="1240" xr:uid="{00000000-0005-0000-0000-0000E4040000}"/>
    <cellStyle name="SAPBEXformats 9" xfId="1241" xr:uid="{00000000-0005-0000-0000-0000E5040000}"/>
    <cellStyle name="SAPBEXformats_gxaccion, 68" xfId="1242" xr:uid="{00000000-0005-0000-0000-0000E6040000}"/>
    <cellStyle name="SAPBEXheaderItem" xfId="1243" xr:uid="{00000000-0005-0000-0000-0000E7040000}"/>
    <cellStyle name="SAPBEXheaderItem 10" xfId="1244" xr:uid="{00000000-0005-0000-0000-0000E8040000}"/>
    <cellStyle name="SAPBEXheaderItem 11" xfId="1245" xr:uid="{00000000-0005-0000-0000-0000E9040000}"/>
    <cellStyle name="SAPBEXheaderItem 2" xfId="1246" xr:uid="{00000000-0005-0000-0000-0000EA040000}"/>
    <cellStyle name="SAPBEXheaderItem 2 2" xfId="1247" xr:uid="{00000000-0005-0000-0000-0000EB040000}"/>
    <cellStyle name="SAPBEXheaderItem 2 2 2" xfId="1248" xr:uid="{00000000-0005-0000-0000-0000EC040000}"/>
    <cellStyle name="SAPBEXheaderItem 3" xfId="1249" xr:uid="{00000000-0005-0000-0000-0000ED040000}"/>
    <cellStyle name="SAPBEXheaderItem 4" xfId="1250" xr:uid="{00000000-0005-0000-0000-0000EE040000}"/>
    <cellStyle name="SAPBEXheaderItem 5" xfId="1251" xr:uid="{00000000-0005-0000-0000-0000EF040000}"/>
    <cellStyle name="SAPBEXheaderItem 6" xfId="1252" xr:uid="{00000000-0005-0000-0000-0000F0040000}"/>
    <cellStyle name="SAPBEXheaderItem 7" xfId="1253" xr:uid="{00000000-0005-0000-0000-0000F1040000}"/>
    <cellStyle name="SAPBEXheaderItem 8" xfId="1254" xr:uid="{00000000-0005-0000-0000-0000F2040000}"/>
    <cellStyle name="SAPBEXheaderItem 9" xfId="1255" xr:uid="{00000000-0005-0000-0000-0000F3040000}"/>
    <cellStyle name="SAPBEXheaderItem_gxaccion, 68" xfId="1256" xr:uid="{00000000-0005-0000-0000-0000F4040000}"/>
    <cellStyle name="SAPBEXheaderText" xfId="1257" xr:uid="{00000000-0005-0000-0000-0000F5040000}"/>
    <cellStyle name="SAPBEXheaderText 10" xfId="1258" xr:uid="{00000000-0005-0000-0000-0000F6040000}"/>
    <cellStyle name="SAPBEXheaderText 11" xfId="1259" xr:uid="{00000000-0005-0000-0000-0000F7040000}"/>
    <cellStyle name="SAPBEXheaderText 2" xfId="1260" xr:uid="{00000000-0005-0000-0000-0000F8040000}"/>
    <cellStyle name="SAPBEXheaderText 2 2" xfId="1261" xr:uid="{00000000-0005-0000-0000-0000F9040000}"/>
    <cellStyle name="SAPBEXheaderText 2 2 2" xfId="1262" xr:uid="{00000000-0005-0000-0000-0000FA040000}"/>
    <cellStyle name="SAPBEXheaderText 3" xfId="1263" xr:uid="{00000000-0005-0000-0000-0000FB040000}"/>
    <cellStyle name="SAPBEXheaderText 4" xfId="1264" xr:uid="{00000000-0005-0000-0000-0000FC040000}"/>
    <cellStyle name="SAPBEXheaderText 5" xfId="1265" xr:uid="{00000000-0005-0000-0000-0000FD040000}"/>
    <cellStyle name="SAPBEXheaderText 6" xfId="1266" xr:uid="{00000000-0005-0000-0000-0000FE040000}"/>
    <cellStyle name="SAPBEXheaderText 7" xfId="1267" xr:uid="{00000000-0005-0000-0000-0000FF040000}"/>
    <cellStyle name="SAPBEXheaderText 8" xfId="1268" xr:uid="{00000000-0005-0000-0000-000000050000}"/>
    <cellStyle name="SAPBEXheaderText 9" xfId="1269" xr:uid="{00000000-0005-0000-0000-000001050000}"/>
    <cellStyle name="SAPBEXheaderText_gxaccion, 68" xfId="1270" xr:uid="{00000000-0005-0000-0000-000002050000}"/>
    <cellStyle name="SAPBEXHLevel0" xfId="1271" xr:uid="{00000000-0005-0000-0000-000003050000}"/>
    <cellStyle name="SAPBEXHLevel0 10" xfId="1272" xr:uid="{00000000-0005-0000-0000-000004050000}"/>
    <cellStyle name="SAPBEXHLevel0 11" xfId="1273" xr:uid="{00000000-0005-0000-0000-000005050000}"/>
    <cellStyle name="SAPBEXHLevel0 2" xfId="1274" xr:uid="{00000000-0005-0000-0000-000006050000}"/>
    <cellStyle name="SAPBEXHLevel0 2 2" xfId="1275" xr:uid="{00000000-0005-0000-0000-000007050000}"/>
    <cellStyle name="SAPBEXHLevel0 2 2 2" xfId="1276" xr:uid="{00000000-0005-0000-0000-000008050000}"/>
    <cellStyle name="SAPBEXHLevel0 3" xfId="1277" xr:uid="{00000000-0005-0000-0000-000009050000}"/>
    <cellStyle name="SAPBEXHLevel0 4" xfId="1278" xr:uid="{00000000-0005-0000-0000-00000A050000}"/>
    <cellStyle name="SAPBEXHLevel0 5" xfId="1279" xr:uid="{00000000-0005-0000-0000-00000B050000}"/>
    <cellStyle name="SAPBEXHLevel0 6" xfId="1280" xr:uid="{00000000-0005-0000-0000-00000C050000}"/>
    <cellStyle name="SAPBEXHLevel0 7" xfId="1281" xr:uid="{00000000-0005-0000-0000-00000D050000}"/>
    <cellStyle name="SAPBEXHLevel0 8" xfId="1282" xr:uid="{00000000-0005-0000-0000-00000E050000}"/>
    <cellStyle name="SAPBEXHLevel0 9" xfId="1283" xr:uid="{00000000-0005-0000-0000-00000F050000}"/>
    <cellStyle name="SAPBEXHLevel0_gxaccion, 68" xfId="1284" xr:uid="{00000000-0005-0000-0000-000010050000}"/>
    <cellStyle name="SAPBEXHLevel0X" xfId="1285" xr:uid="{00000000-0005-0000-0000-000011050000}"/>
    <cellStyle name="SAPBEXHLevel0X 10" xfId="1286" xr:uid="{00000000-0005-0000-0000-000012050000}"/>
    <cellStyle name="SAPBEXHLevel0X 11" xfId="1287" xr:uid="{00000000-0005-0000-0000-000013050000}"/>
    <cellStyle name="SAPBEXHLevel0X 2" xfId="1288" xr:uid="{00000000-0005-0000-0000-000014050000}"/>
    <cellStyle name="SAPBEXHLevel0X 2 2" xfId="1289" xr:uid="{00000000-0005-0000-0000-000015050000}"/>
    <cellStyle name="SAPBEXHLevel0X 2 2 2" xfId="1290" xr:uid="{00000000-0005-0000-0000-000016050000}"/>
    <cellStyle name="SAPBEXHLevel0X 3" xfId="1291" xr:uid="{00000000-0005-0000-0000-000017050000}"/>
    <cellStyle name="SAPBEXHLevel0X 4" xfId="1292" xr:uid="{00000000-0005-0000-0000-000018050000}"/>
    <cellStyle name="SAPBEXHLevel0X 5" xfId="1293" xr:uid="{00000000-0005-0000-0000-000019050000}"/>
    <cellStyle name="SAPBEXHLevel0X 6" xfId="1294" xr:uid="{00000000-0005-0000-0000-00001A050000}"/>
    <cellStyle name="SAPBEXHLevel0X 7" xfId="1295" xr:uid="{00000000-0005-0000-0000-00001B050000}"/>
    <cellStyle name="SAPBEXHLevel0X 8" xfId="1296" xr:uid="{00000000-0005-0000-0000-00001C050000}"/>
    <cellStyle name="SAPBEXHLevel0X 9" xfId="1297" xr:uid="{00000000-0005-0000-0000-00001D050000}"/>
    <cellStyle name="SAPBEXHLevel0X_gxaccion, 68" xfId="1298" xr:uid="{00000000-0005-0000-0000-00001E050000}"/>
    <cellStyle name="SAPBEXHLevel1" xfId="1299" xr:uid="{00000000-0005-0000-0000-00001F050000}"/>
    <cellStyle name="SAPBEXHLevel1 10" xfId="1300" xr:uid="{00000000-0005-0000-0000-000020050000}"/>
    <cellStyle name="SAPBEXHLevel1 11" xfId="1301" xr:uid="{00000000-0005-0000-0000-000021050000}"/>
    <cellStyle name="SAPBEXHLevel1 2" xfId="1302" xr:uid="{00000000-0005-0000-0000-000022050000}"/>
    <cellStyle name="SAPBEXHLevel1 2 2" xfId="1303" xr:uid="{00000000-0005-0000-0000-000023050000}"/>
    <cellStyle name="SAPBEXHLevel1 2 2 2" xfId="1304" xr:uid="{00000000-0005-0000-0000-000024050000}"/>
    <cellStyle name="SAPBEXHLevel1 3" xfId="1305" xr:uid="{00000000-0005-0000-0000-000025050000}"/>
    <cellStyle name="SAPBEXHLevel1 4" xfId="1306" xr:uid="{00000000-0005-0000-0000-000026050000}"/>
    <cellStyle name="SAPBEXHLevel1 5" xfId="1307" xr:uid="{00000000-0005-0000-0000-000027050000}"/>
    <cellStyle name="SAPBEXHLevel1 6" xfId="1308" xr:uid="{00000000-0005-0000-0000-000028050000}"/>
    <cellStyle name="SAPBEXHLevel1 7" xfId="1309" xr:uid="{00000000-0005-0000-0000-000029050000}"/>
    <cellStyle name="SAPBEXHLevel1 8" xfId="1310" xr:uid="{00000000-0005-0000-0000-00002A050000}"/>
    <cellStyle name="SAPBEXHLevel1 9" xfId="1311" xr:uid="{00000000-0005-0000-0000-00002B050000}"/>
    <cellStyle name="SAPBEXHLevel1_gxaccion, 68" xfId="1312" xr:uid="{00000000-0005-0000-0000-00002C050000}"/>
    <cellStyle name="SAPBEXHLevel1X" xfId="1313" xr:uid="{00000000-0005-0000-0000-00002D050000}"/>
    <cellStyle name="SAPBEXHLevel1X 10" xfId="1314" xr:uid="{00000000-0005-0000-0000-00002E050000}"/>
    <cellStyle name="SAPBEXHLevel1X 11" xfId="1315" xr:uid="{00000000-0005-0000-0000-00002F050000}"/>
    <cellStyle name="SAPBEXHLevel1X 2" xfId="1316" xr:uid="{00000000-0005-0000-0000-000030050000}"/>
    <cellStyle name="SAPBEXHLevel1X 2 2" xfId="1317" xr:uid="{00000000-0005-0000-0000-000031050000}"/>
    <cellStyle name="SAPBEXHLevel1X 2 2 2" xfId="1318" xr:uid="{00000000-0005-0000-0000-000032050000}"/>
    <cellStyle name="SAPBEXHLevel1X 3" xfId="1319" xr:uid="{00000000-0005-0000-0000-000033050000}"/>
    <cellStyle name="SAPBEXHLevel1X 4" xfId="1320" xr:uid="{00000000-0005-0000-0000-000034050000}"/>
    <cellStyle name="SAPBEXHLevel1X 5" xfId="1321" xr:uid="{00000000-0005-0000-0000-000035050000}"/>
    <cellStyle name="SAPBEXHLevel1X 6" xfId="1322" xr:uid="{00000000-0005-0000-0000-000036050000}"/>
    <cellStyle name="SAPBEXHLevel1X 7" xfId="1323" xr:uid="{00000000-0005-0000-0000-000037050000}"/>
    <cellStyle name="SAPBEXHLevel1X 8" xfId="1324" xr:uid="{00000000-0005-0000-0000-000038050000}"/>
    <cellStyle name="SAPBEXHLevel1X 9" xfId="1325" xr:uid="{00000000-0005-0000-0000-000039050000}"/>
    <cellStyle name="SAPBEXHLevel1X_gxaccion, 68" xfId="1326" xr:uid="{00000000-0005-0000-0000-00003A050000}"/>
    <cellStyle name="SAPBEXHLevel2" xfId="1327" xr:uid="{00000000-0005-0000-0000-00003B050000}"/>
    <cellStyle name="SAPBEXHLevel2 10" xfId="1328" xr:uid="{00000000-0005-0000-0000-00003C050000}"/>
    <cellStyle name="SAPBEXHLevel2 11" xfId="1329" xr:uid="{00000000-0005-0000-0000-00003D050000}"/>
    <cellStyle name="SAPBEXHLevel2 2" xfId="1330" xr:uid="{00000000-0005-0000-0000-00003E050000}"/>
    <cellStyle name="SAPBEXHLevel2 2 2" xfId="1331" xr:uid="{00000000-0005-0000-0000-00003F050000}"/>
    <cellStyle name="SAPBEXHLevel2 2 2 2" xfId="1332" xr:uid="{00000000-0005-0000-0000-000040050000}"/>
    <cellStyle name="SAPBEXHLevel2 3" xfId="1333" xr:uid="{00000000-0005-0000-0000-000041050000}"/>
    <cellStyle name="SAPBEXHLevel2 4" xfId="1334" xr:uid="{00000000-0005-0000-0000-000042050000}"/>
    <cellStyle name="SAPBEXHLevel2 5" xfId="1335" xr:uid="{00000000-0005-0000-0000-000043050000}"/>
    <cellStyle name="SAPBEXHLevel2 6" xfId="1336" xr:uid="{00000000-0005-0000-0000-000044050000}"/>
    <cellStyle name="SAPBEXHLevel2 7" xfId="1337" xr:uid="{00000000-0005-0000-0000-000045050000}"/>
    <cellStyle name="SAPBEXHLevel2 8" xfId="1338" xr:uid="{00000000-0005-0000-0000-000046050000}"/>
    <cellStyle name="SAPBEXHLevel2 9" xfId="1339" xr:uid="{00000000-0005-0000-0000-000047050000}"/>
    <cellStyle name="SAPBEXHLevel2_gxaccion, 68" xfId="1340" xr:uid="{00000000-0005-0000-0000-000048050000}"/>
    <cellStyle name="SAPBEXHLevel2X" xfId="1341" xr:uid="{00000000-0005-0000-0000-000049050000}"/>
    <cellStyle name="SAPBEXHLevel2X 10" xfId="1342" xr:uid="{00000000-0005-0000-0000-00004A050000}"/>
    <cellStyle name="SAPBEXHLevel2X 11" xfId="1343" xr:uid="{00000000-0005-0000-0000-00004B050000}"/>
    <cellStyle name="SAPBEXHLevel2X 2" xfId="1344" xr:uid="{00000000-0005-0000-0000-00004C050000}"/>
    <cellStyle name="SAPBEXHLevel2X 2 2" xfId="1345" xr:uid="{00000000-0005-0000-0000-00004D050000}"/>
    <cellStyle name="SAPBEXHLevel2X 2 2 2" xfId="1346" xr:uid="{00000000-0005-0000-0000-00004E050000}"/>
    <cellStyle name="SAPBEXHLevel2X 3" xfId="1347" xr:uid="{00000000-0005-0000-0000-00004F050000}"/>
    <cellStyle name="SAPBEXHLevel2X 4" xfId="1348" xr:uid="{00000000-0005-0000-0000-000050050000}"/>
    <cellStyle name="SAPBEXHLevel2X 5" xfId="1349" xr:uid="{00000000-0005-0000-0000-000051050000}"/>
    <cellStyle name="SAPBEXHLevel2X 6" xfId="1350" xr:uid="{00000000-0005-0000-0000-000052050000}"/>
    <cellStyle name="SAPBEXHLevel2X 7" xfId="1351" xr:uid="{00000000-0005-0000-0000-000053050000}"/>
    <cellStyle name="SAPBEXHLevel2X 8" xfId="1352" xr:uid="{00000000-0005-0000-0000-000054050000}"/>
    <cellStyle name="SAPBEXHLevel2X 9" xfId="1353" xr:uid="{00000000-0005-0000-0000-000055050000}"/>
    <cellStyle name="SAPBEXHLevel2X_gxaccion, 68" xfId="1354" xr:uid="{00000000-0005-0000-0000-000056050000}"/>
    <cellStyle name="SAPBEXHLevel3" xfId="1355" xr:uid="{00000000-0005-0000-0000-000057050000}"/>
    <cellStyle name="SAPBEXHLevel3 10" xfId="1356" xr:uid="{00000000-0005-0000-0000-000058050000}"/>
    <cellStyle name="SAPBEXHLevel3 11" xfId="1357" xr:uid="{00000000-0005-0000-0000-000059050000}"/>
    <cellStyle name="SAPBEXHLevel3 2" xfId="1358" xr:uid="{00000000-0005-0000-0000-00005A050000}"/>
    <cellStyle name="SAPBEXHLevel3 2 2" xfId="1359" xr:uid="{00000000-0005-0000-0000-00005B050000}"/>
    <cellStyle name="SAPBEXHLevel3 2 2 2" xfId="1360" xr:uid="{00000000-0005-0000-0000-00005C050000}"/>
    <cellStyle name="SAPBEXHLevel3 3" xfId="1361" xr:uid="{00000000-0005-0000-0000-00005D050000}"/>
    <cellStyle name="SAPBEXHLevel3 4" xfId="1362" xr:uid="{00000000-0005-0000-0000-00005E050000}"/>
    <cellStyle name="SAPBEXHLevel3 5" xfId="1363" xr:uid="{00000000-0005-0000-0000-00005F050000}"/>
    <cellStyle name="SAPBEXHLevel3 6" xfId="1364" xr:uid="{00000000-0005-0000-0000-000060050000}"/>
    <cellStyle name="SAPBEXHLevel3 7" xfId="1365" xr:uid="{00000000-0005-0000-0000-000061050000}"/>
    <cellStyle name="SAPBEXHLevel3 8" xfId="1366" xr:uid="{00000000-0005-0000-0000-000062050000}"/>
    <cellStyle name="SAPBEXHLevel3 9" xfId="1367" xr:uid="{00000000-0005-0000-0000-000063050000}"/>
    <cellStyle name="SAPBEXHLevel3_gxaccion, 68" xfId="1368" xr:uid="{00000000-0005-0000-0000-000064050000}"/>
    <cellStyle name="SAPBEXHLevel3X" xfId="1369" xr:uid="{00000000-0005-0000-0000-000065050000}"/>
    <cellStyle name="SAPBEXHLevel3X 10" xfId="1370" xr:uid="{00000000-0005-0000-0000-000066050000}"/>
    <cellStyle name="SAPBEXHLevel3X 11" xfId="1371" xr:uid="{00000000-0005-0000-0000-000067050000}"/>
    <cellStyle name="SAPBEXHLevel3X 2" xfId="1372" xr:uid="{00000000-0005-0000-0000-000068050000}"/>
    <cellStyle name="SAPBEXHLevel3X 2 2" xfId="1373" xr:uid="{00000000-0005-0000-0000-000069050000}"/>
    <cellStyle name="SAPBEXHLevel3X 2 2 2" xfId="1374" xr:uid="{00000000-0005-0000-0000-00006A050000}"/>
    <cellStyle name="SAPBEXHLevel3X 3" xfId="1375" xr:uid="{00000000-0005-0000-0000-00006B050000}"/>
    <cellStyle name="SAPBEXHLevel3X 4" xfId="1376" xr:uid="{00000000-0005-0000-0000-00006C050000}"/>
    <cellStyle name="SAPBEXHLevel3X 5" xfId="1377" xr:uid="{00000000-0005-0000-0000-00006D050000}"/>
    <cellStyle name="SAPBEXHLevel3X 6" xfId="1378" xr:uid="{00000000-0005-0000-0000-00006E050000}"/>
    <cellStyle name="SAPBEXHLevel3X 7" xfId="1379" xr:uid="{00000000-0005-0000-0000-00006F050000}"/>
    <cellStyle name="SAPBEXHLevel3X 8" xfId="1380" xr:uid="{00000000-0005-0000-0000-000070050000}"/>
    <cellStyle name="SAPBEXHLevel3X 9" xfId="1381" xr:uid="{00000000-0005-0000-0000-000071050000}"/>
    <cellStyle name="SAPBEXHLevel3X_gxaccion, 68" xfId="1382" xr:uid="{00000000-0005-0000-0000-000072050000}"/>
    <cellStyle name="SAPBEXinputData" xfId="1383" xr:uid="{00000000-0005-0000-0000-000073050000}"/>
    <cellStyle name="SAPBEXinputData 10" xfId="1384" xr:uid="{00000000-0005-0000-0000-000074050000}"/>
    <cellStyle name="SAPBEXinputData 11" xfId="1385" xr:uid="{00000000-0005-0000-0000-000075050000}"/>
    <cellStyle name="SAPBEXinputData 2" xfId="1386" xr:uid="{00000000-0005-0000-0000-000076050000}"/>
    <cellStyle name="SAPBEXinputData 2 2" xfId="1387" xr:uid="{00000000-0005-0000-0000-000077050000}"/>
    <cellStyle name="SAPBEXinputData 2 2 2" xfId="1388" xr:uid="{00000000-0005-0000-0000-000078050000}"/>
    <cellStyle name="SAPBEXinputData 3" xfId="1389" xr:uid="{00000000-0005-0000-0000-000079050000}"/>
    <cellStyle name="SAPBEXinputData 4" xfId="1390" xr:uid="{00000000-0005-0000-0000-00007A050000}"/>
    <cellStyle name="SAPBEXinputData 5" xfId="1391" xr:uid="{00000000-0005-0000-0000-00007B050000}"/>
    <cellStyle name="SAPBEXinputData 6" xfId="1392" xr:uid="{00000000-0005-0000-0000-00007C050000}"/>
    <cellStyle name="SAPBEXinputData 7" xfId="1393" xr:uid="{00000000-0005-0000-0000-00007D050000}"/>
    <cellStyle name="SAPBEXinputData 8" xfId="1394" xr:uid="{00000000-0005-0000-0000-00007E050000}"/>
    <cellStyle name="SAPBEXinputData 9" xfId="1395" xr:uid="{00000000-0005-0000-0000-00007F050000}"/>
    <cellStyle name="SAPBEXinputData_gxaccion, 68" xfId="1396" xr:uid="{00000000-0005-0000-0000-000080050000}"/>
    <cellStyle name="SAPBEXItemHeader" xfId="1397" xr:uid="{00000000-0005-0000-0000-000081050000}"/>
    <cellStyle name="SAPBEXresData" xfId="1398" xr:uid="{00000000-0005-0000-0000-000082050000}"/>
    <cellStyle name="SAPBEXresData 10" xfId="1399" xr:uid="{00000000-0005-0000-0000-000083050000}"/>
    <cellStyle name="SAPBEXresData 11" xfId="1400" xr:uid="{00000000-0005-0000-0000-000084050000}"/>
    <cellStyle name="SAPBEXresData 2" xfId="1401" xr:uid="{00000000-0005-0000-0000-000085050000}"/>
    <cellStyle name="SAPBEXresData 2 2" xfId="1402" xr:uid="{00000000-0005-0000-0000-000086050000}"/>
    <cellStyle name="SAPBEXresData 2 2 2" xfId="1403" xr:uid="{00000000-0005-0000-0000-000087050000}"/>
    <cellStyle name="SAPBEXresData 3" xfId="1404" xr:uid="{00000000-0005-0000-0000-000088050000}"/>
    <cellStyle name="SAPBEXresData 4" xfId="1405" xr:uid="{00000000-0005-0000-0000-000089050000}"/>
    <cellStyle name="SAPBEXresData 5" xfId="1406" xr:uid="{00000000-0005-0000-0000-00008A050000}"/>
    <cellStyle name="SAPBEXresData 6" xfId="1407" xr:uid="{00000000-0005-0000-0000-00008B050000}"/>
    <cellStyle name="SAPBEXresData 7" xfId="1408" xr:uid="{00000000-0005-0000-0000-00008C050000}"/>
    <cellStyle name="SAPBEXresData 8" xfId="1409" xr:uid="{00000000-0005-0000-0000-00008D050000}"/>
    <cellStyle name="SAPBEXresData 9" xfId="1410" xr:uid="{00000000-0005-0000-0000-00008E050000}"/>
    <cellStyle name="SAPBEXresData_valor justo.junio2010" xfId="1411" xr:uid="{00000000-0005-0000-0000-00008F050000}"/>
    <cellStyle name="SAPBEXresDataEmph" xfId="1412" xr:uid="{00000000-0005-0000-0000-000090050000}"/>
    <cellStyle name="SAPBEXresDataEmph 10" xfId="1413" xr:uid="{00000000-0005-0000-0000-000091050000}"/>
    <cellStyle name="SAPBEXresDataEmph 11" xfId="1414" xr:uid="{00000000-0005-0000-0000-000092050000}"/>
    <cellStyle name="SAPBEXresDataEmph 2" xfId="1415" xr:uid="{00000000-0005-0000-0000-000093050000}"/>
    <cellStyle name="SAPBEXresDataEmph 2 2" xfId="1416" xr:uid="{00000000-0005-0000-0000-000094050000}"/>
    <cellStyle name="SAPBEXresDataEmph 2 2 2" xfId="1417" xr:uid="{00000000-0005-0000-0000-000095050000}"/>
    <cellStyle name="SAPBEXresDataEmph 3" xfId="1418" xr:uid="{00000000-0005-0000-0000-000096050000}"/>
    <cellStyle name="SAPBEXresDataEmph 4" xfId="1419" xr:uid="{00000000-0005-0000-0000-000097050000}"/>
    <cellStyle name="SAPBEXresDataEmph 5" xfId="1420" xr:uid="{00000000-0005-0000-0000-000098050000}"/>
    <cellStyle name="SAPBEXresDataEmph 6" xfId="1421" xr:uid="{00000000-0005-0000-0000-000099050000}"/>
    <cellStyle name="SAPBEXresDataEmph 7" xfId="1422" xr:uid="{00000000-0005-0000-0000-00009A050000}"/>
    <cellStyle name="SAPBEXresDataEmph 8" xfId="1423" xr:uid="{00000000-0005-0000-0000-00009B050000}"/>
    <cellStyle name="SAPBEXresDataEmph 9" xfId="1424" xr:uid="{00000000-0005-0000-0000-00009C050000}"/>
    <cellStyle name="SAPBEXresDataEmph_valor justo.junio2010" xfId="1425" xr:uid="{00000000-0005-0000-0000-00009D050000}"/>
    <cellStyle name="SAPBEXresItem" xfId="1426" xr:uid="{00000000-0005-0000-0000-00009E050000}"/>
    <cellStyle name="SAPBEXresItem 10" xfId="1427" xr:uid="{00000000-0005-0000-0000-00009F050000}"/>
    <cellStyle name="SAPBEXresItem 11" xfId="1428" xr:uid="{00000000-0005-0000-0000-0000A0050000}"/>
    <cellStyle name="SAPBEXresItem 2" xfId="1429" xr:uid="{00000000-0005-0000-0000-0000A1050000}"/>
    <cellStyle name="SAPBEXresItem 2 2" xfId="1430" xr:uid="{00000000-0005-0000-0000-0000A2050000}"/>
    <cellStyle name="SAPBEXresItem 2 2 2" xfId="1431" xr:uid="{00000000-0005-0000-0000-0000A3050000}"/>
    <cellStyle name="SAPBEXresItem 3" xfId="1432" xr:uid="{00000000-0005-0000-0000-0000A4050000}"/>
    <cellStyle name="SAPBEXresItem 4" xfId="1433" xr:uid="{00000000-0005-0000-0000-0000A5050000}"/>
    <cellStyle name="SAPBEXresItem 5" xfId="1434" xr:uid="{00000000-0005-0000-0000-0000A6050000}"/>
    <cellStyle name="SAPBEXresItem 6" xfId="1435" xr:uid="{00000000-0005-0000-0000-0000A7050000}"/>
    <cellStyle name="SAPBEXresItem 7" xfId="1436" xr:uid="{00000000-0005-0000-0000-0000A8050000}"/>
    <cellStyle name="SAPBEXresItem 8" xfId="1437" xr:uid="{00000000-0005-0000-0000-0000A9050000}"/>
    <cellStyle name="SAPBEXresItem 9" xfId="1438" xr:uid="{00000000-0005-0000-0000-0000AA050000}"/>
    <cellStyle name="SAPBEXresItem_valor justo.junio2010" xfId="1439" xr:uid="{00000000-0005-0000-0000-0000AB050000}"/>
    <cellStyle name="SAPBEXresItemX" xfId="1440" xr:uid="{00000000-0005-0000-0000-0000AC050000}"/>
    <cellStyle name="SAPBEXresItemX 10" xfId="1441" xr:uid="{00000000-0005-0000-0000-0000AD050000}"/>
    <cellStyle name="SAPBEXresItemX 11" xfId="1442" xr:uid="{00000000-0005-0000-0000-0000AE050000}"/>
    <cellStyle name="SAPBEXresItemX 2" xfId="1443" xr:uid="{00000000-0005-0000-0000-0000AF050000}"/>
    <cellStyle name="SAPBEXresItemX 2 2" xfId="1444" xr:uid="{00000000-0005-0000-0000-0000B0050000}"/>
    <cellStyle name="SAPBEXresItemX 2 2 2" xfId="1445" xr:uid="{00000000-0005-0000-0000-0000B1050000}"/>
    <cellStyle name="SAPBEXresItemX 3" xfId="1446" xr:uid="{00000000-0005-0000-0000-0000B2050000}"/>
    <cellStyle name="SAPBEXresItemX 4" xfId="1447" xr:uid="{00000000-0005-0000-0000-0000B3050000}"/>
    <cellStyle name="SAPBEXresItemX 5" xfId="1448" xr:uid="{00000000-0005-0000-0000-0000B4050000}"/>
    <cellStyle name="SAPBEXresItemX 6" xfId="1449" xr:uid="{00000000-0005-0000-0000-0000B5050000}"/>
    <cellStyle name="SAPBEXresItemX 7" xfId="1450" xr:uid="{00000000-0005-0000-0000-0000B6050000}"/>
    <cellStyle name="SAPBEXresItemX 8" xfId="1451" xr:uid="{00000000-0005-0000-0000-0000B7050000}"/>
    <cellStyle name="SAPBEXresItemX 9" xfId="1452" xr:uid="{00000000-0005-0000-0000-0000B8050000}"/>
    <cellStyle name="SAPBEXresItemX_valor justo.junio2010" xfId="1453" xr:uid="{00000000-0005-0000-0000-0000B9050000}"/>
    <cellStyle name="SAPBEXstdData" xfId="1454" xr:uid="{00000000-0005-0000-0000-0000BA050000}"/>
    <cellStyle name="SAPBEXstdData 10" xfId="1455" xr:uid="{00000000-0005-0000-0000-0000BB050000}"/>
    <cellStyle name="SAPBEXstdData 11" xfId="1456" xr:uid="{00000000-0005-0000-0000-0000BC050000}"/>
    <cellStyle name="SAPBEXstdData 2" xfId="1457" xr:uid="{00000000-0005-0000-0000-0000BD050000}"/>
    <cellStyle name="SAPBEXstdData 2 2" xfId="1458" xr:uid="{00000000-0005-0000-0000-0000BE050000}"/>
    <cellStyle name="SAPBEXstdData 2 2 2" xfId="1459" xr:uid="{00000000-0005-0000-0000-0000BF050000}"/>
    <cellStyle name="SAPBEXstdData 3" xfId="1460" xr:uid="{00000000-0005-0000-0000-0000C0050000}"/>
    <cellStyle name="SAPBEXstdData 4" xfId="1461" xr:uid="{00000000-0005-0000-0000-0000C1050000}"/>
    <cellStyle name="SAPBEXstdData 5" xfId="1462" xr:uid="{00000000-0005-0000-0000-0000C2050000}"/>
    <cellStyle name="SAPBEXstdData 6" xfId="1463" xr:uid="{00000000-0005-0000-0000-0000C3050000}"/>
    <cellStyle name="SAPBEXstdData 7" xfId="1464" xr:uid="{00000000-0005-0000-0000-0000C4050000}"/>
    <cellStyle name="SAPBEXstdData 8" xfId="1465" xr:uid="{00000000-0005-0000-0000-0000C5050000}"/>
    <cellStyle name="SAPBEXstdData 9" xfId="1466" xr:uid="{00000000-0005-0000-0000-0000C6050000}"/>
    <cellStyle name="SAPBEXstdData_gxaccion, 68" xfId="1467" xr:uid="{00000000-0005-0000-0000-0000C7050000}"/>
    <cellStyle name="SAPBEXstdDataEmph" xfId="1468" xr:uid="{00000000-0005-0000-0000-0000C8050000}"/>
    <cellStyle name="SAPBEXstdDataEmph 10" xfId="1469" xr:uid="{00000000-0005-0000-0000-0000C9050000}"/>
    <cellStyle name="SAPBEXstdDataEmph 11" xfId="1470" xr:uid="{00000000-0005-0000-0000-0000CA050000}"/>
    <cellStyle name="SAPBEXstdDataEmph 2" xfId="1471" xr:uid="{00000000-0005-0000-0000-0000CB050000}"/>
    <cellStyle name="SAPBEXstdDataEmph 2 2" xfId="1472" xr:uid="{00000000-0005-0000-0000-0000CC050000}"/>
    <cellStyle name="SAPBEXstdDataEmph 2 2 2" xfId="1473" xr:uid="{00000000-0005-0000-0000-0000CD050000}"/>
    <cellStyle name="SAPBEXstdDataEmph 3" xfId="1474" xr:uid="{00000000-0005-0000-0000-0000CE050000}"/>
    <cellStyle name="SAPBEXstdDataEmph 4" xfId="1475" xr:uid="{00000000-0005-0000-0000-0000CF050000}"/>
    <cellStyle name="SAPBEXstdDataEmph 5" xfId="1476" xr:uid="{00000000-0005-0000-0000-0000D0050000}"/>
    <cellStyle name="SAPBEXstdDataEmph 6" xfId="1477" xr:uid="{00000000-0005-0000-0000-0000D1050000}"/>
    <cellStyle name="SAPBEXstdDataEmph 7" xfId="1478" xr:uid="{00000000-0005-0000-0000-0000D2050000}"/>
    <cellStyle name="SAPBEXstdDataEmph 8" xfId="1479" xr:uid="{00000000-0005-0000-0000-0000D3050000}"/>
    <cellStyle name="SAPBEXstdDataEmph 9" xfId="1480" xr:uid="{00000000-0005-0000-0000-0000D4050000}"/>
    <cellStyle name="SAPBEXstdDataEmph_valor justo.junio2010" xfId="1481" xr:uid="{00000000-0005-0000-0000-0000D5050000}"/>
    <cellStyle name="SAPBEXstdItem" xfId="1482" xr:uid="{00000000-0005-0000-0000-0000D6050000}"/>
    <cellStyle name="SAPBEXstdItem 10" xfId="1483" xr:uid="{00000000-0005-0000-0000-0000D7050000}"/>
    <cellStyle name="SAPBEXstdItem 11" xfId="1484" xr:uid="{00000000-0005-0000-0000-0000D8050000}"/>
    <cellStyle name="SAPBEXstdItem 2" xfId="1485" xr:uid="{00000000-0005-0000-0000-0000D9050000}"/>
    <cellStyle name="SAPBEXstdItem 2 2" xfId="1486" xr:uid="{00000000-0005-0000-0000-0000DA050000}"/>
    <cellStyle name="SAPBEXstdItem 2 2 2" xfId="1487" xr:uid="{00000000-0005-0000-0000-0000DB050000}"/>
    <cellStyle name="SAPBEXstdItem 3" xfId="1488" xr:uid="{00000000-0005-0000-0000-0000DC050000}"/>
    <cellStyle name="SAPBEXstdItem 4" xfId="1489" xr:uid="{00000000-0005-0000-0000-0000DD050000}"/>
    <cellStyle name="SAPBEXstdItem 5" xfId="1490" xr:uid="{00000000-0005-0000-0000-0000DE050000}"/>
    <cellStyle name="SAPBEXstdItem 6" xfId="1491" xr:uid="{00000000-0005-0000-0000-0000DF050000}"/>
    <cellStyle name="SAPBEXstdItem 7" xfId="1492" xr:uid="{00000000-0005-0000-0000-0000E0050000}"/>
    <cellStyle name="SAPBEXstdItem 8" xfId="1493" xr:uid="{00000000-0005-0000-0000-0000E1050000}"/>
    <cellStyle name="SAPBEXstdItem 9" xfId="1494" xr:uid="{00000000-0005-0000-0000-0000E2050000}"/>
    <cellStyle name="SAPBEXstdItem_gxaccion, 68" xfId="1495" xr:uid="{00000000-0005-0000-0000-0000E3050000}"/>
    <cellStyle name="SAPBEXstdItemX" xfId="1496" xr:uid="{00000000-0005-0000-0000-0000E4050000}"/>
    <cellStyle name="SAPBEXstdItemX 10" xfId="1497" xr:uid="{00000000-0005-0000-0000-0000E5050000}"/>
    <cellStyle name="SAPBEXstdItemX 11" xfId="1498" xr:uid="{00000000-0005-0000-0000-0000E6050000}"/>
    <cellStyle name="SAPBEXstdItemX 2" xfId="1499" xr:uid="{00000000-0005-0000-0000-0000E7050000}"/>
    <cellStyle name="SAPBEXstdItemX 2 2" xfId="1500" xr:uid="{00000000-0005-0000-0000-0000E8050000}"/>
    <cellStyle name="SAPBEXstdItemX 2 2 2" xfId="1501" xr:uid="{00000000-0005-0000-0000-0000E9050000}"/>
    <cellStyle name="SAPBEXstdItemX 3" xfId="1502" xr:uid="{00000000-0005-0000-0000-0000EA050000}"/>
    <cellStyle name="SAPBEXstdItemX 4" xfId="1503" xr:uid="{00000000-0005-0000-0000-0000EB050000}"/>
    <cellStyle name="SAPBEXstdItemX 5" xfId="1504" xr:uid="{00000000-0005-0000-0000-0000EC050000}"/>
    <cellStyle name="SAPBEXstdItemX 6" xfId="1505" xr:uid="{00000000-0005-0000-0000-0000ED050000}"/>
    <cellStyle name="SAPBEXstdItemX 7" xfId="1506" xr:uid="{00000000-0005-0000-0000-0000EE050000}"/>
    <cellStyle name="SAPBEXstdItemX 8" xfId="1507" xr:uid="{00000000-0005-0000-0000-0000EF050000}"/>
    <cellStyle name="SAPBEXstdItemX 9" xfId="1508" xr:uid="{00000000-0005-0000-0000-0000F0050000}"/>
    <cellStyle name="SAPBEXstdItemX_valor justo.junio2010" xfId="1509" xr:uid="{00000000-0005-0000-0000-0000F1050000}"/>
    <cellStyle name="SAPBEXtitle" xfId="1510" xr:uid="{00000000-0005-0000-0000-0000F2050000}"/>
    <cellStyle name="SAPBEXtitle 10" xfId="1511" xr:uid="{00000000-0005-0000-0000-0000F3050000}"/>
    <cellStyle name="SAPBEXtitle 11" xfId="1512" xr:uid="{00000000-0005-0000-0000-0000F4050000}"/>
    <cellStyle name="SAPBEXtitle 2" xfId="1513" xr:uid="{00000000-0005-0000-0000-0000F5050000}"/>
    <cellStyle name="SAPBEXtitle 2 2" xfId="1514" xr:uid="{00000000-0005-0000-0000-0000F6050000}"/>
    <cellStyle name="SAPBEXtitle 2 2 2" xfId="1515" xr:uid="{00000000-0005-0000-0000-0000F7050000}"/>
    <cellStyle name="SAPBEXtitle 3" xfId="1516" xr:uid="{00000000-0005-0000-0000-0000F8050000}"/>
    <cellStyle name="SAPBEXtitle 4" xfId="1517" xr:uid="{00000000-0005-0000-0000-0000F9050000}"/>
    <cellStyle name="SAPBEXtitle 5" xfId="1518" xr:uid="{00000000-0005-0000-0000-0000FA050000}"/>
    <cellStyle name="SAPBEXtitle 6" xfId="1519" xr:uid="{00000000-0005-0000-0000-0000FB050000}"/>
    <cellStyle name="SAPBEXtitle 7" xfId="1520" xr:uid="{00000000-0005-0000-0000-0000FC050000}"/>
    <cellStyle name="SAPBEXtitle 8" xfId="1521" xr:uid="{00000000-0005-0000-0000-0000FD050000}"/>
    <cellStyle name="SAPBEXtitle 9" xfId="1522" xr:uid="{00000000-0005-0000-0000-0000FE050000}"/>
    <cellStyle name="SAPBEXunassignedItem" xfId="1523" xr:uid="{00000000-0005-0000-0000-0000FF050000}"/>
    <cellStyle name="SAPBEXunassignedItem 2" xfId="1524" xr:uid="{00000000-0005-0000-0000-000000060000}"/>
    <cellStyle name="SAPBEXunassignedItem 3" xfId="1525" xr:uid="{00000000-0005-0000-0000-000001060000}"/>
    <cellStyle name="SAPBEXunassignedItem 4" xfId="1526" xr:uid="{00000000-0005-0000-0000-000002060000}"/>
    <cellStyle name="SAPBEXunassignedItem 5" xfId="1527" xr:uid="{00000000-0005-0000-0000-000003060000}"/>
    <cellStyle name="SAPBEXundefined" xfId="1528" xr:uid="{00000000-0005-0000-0000-000004060000}"/>
    <cellStyle name="SAPBEXundefined 10" xfId="1529" xr:uid="{00000000-0005-0000-0000-000005060000}"/>
    <cellStyle name="SAPBEXundefined 11" xfId="1530" xr:uid="{00000000-0005-0000-0000-000006060000}"/>
    <cellStyle name="SAPBEXundefined 2" xfId="1531" xr:uid="{00000000-0005-0000-0000-000007060000}"/>
    <cellStyle name="SAPBEXundefined 2 2" xfId="1532" xr:uid="{00000000-0005-0000-0000-000008060000}"/>
    <cellStyle name="SAPBEXundefined 2 2 2" xfId="1533" xr:uid="{00000000-0005-0000-0000-000009060000}"/>
    <cellStyle name="SAPBEXundefined 3" xfId="1534" xr:uid="{00000000-0005-0000-0000-00000A060000}"/>
    <cellStyle name="SAPBEXundefined 4" xfId="1535" xr:uid="{00000000-0005-0000-0000-00000B060000}"/>
    <cellStyle name="SAPBEXundefined 5" xfId="1536" xr:uid="{00000000-0005-0000-0000-00000C060000}"/>
    <cellStyle name="SAPBEXundefined 6" xfId="1537" xr:uid="{00000000-0005-0000-0000-00000D060000}"/>
    <cellStyle name="SAPBEXundefined 7" xfId="1538" xr:uid="{00000000-0005-0000-0000-00000E060000}"/>
    <cellStyle name="SAPBEXundefined 8" xfId="1539" xr:uid="{00000000-0005-0000-0000-00000F060000}"/>
    <cellStyle name="SAPBEXundefined 9" xfId="1540" xr:uid="{00000000-0005-0000-0000-000010060000}"/>
    <cellStyle name="SAPBEXundefined_valor justo.junio2010" xfId="1541" xr:uid="{00000000-0005-0000-0000-000011060000}"/>
    <cellStyle name="Sheet Title" xfId="1542" xr:uid="{00000000-0005-0000-0000-000012060000}"/>
    <cellStyle name="Suma" xfId="1543" xr:uid="{00000000-0005-0000-0000-000013060000}"/>
    <cellStyle name="Tekst obja?nienia" xfId="1544" xr:uid="{00000000-0005-0000-0000-000014060000}"/>
    <cellStyle name="Tekst objaśnienia" xfId="1545" xr:uid="{00000000-0005-0000-0000-000015060000}"/>
    <cellStyle name="Tekst ostrze?enia" xfId="1546" xr:uid="{00000000-0005-0000-0000-000016060000}"/>
    <cellStyle name="Tekst ostrzeżenia" xfId="1547" xr:uid="{00000000-0005-0000-0000-000017060000}"/>
    <cellStyle name="Texto de advertencia" xfId="1548" builtinId="11" customBuiltin="1"/>
    <cellStyle name="Texto de advertencia 2" xfId="1549" xr:uid="{00000000-0005-0000-0000-000019060000}"/>
    <cellStyle name="Texto de advertencia 2 2" xfId="1550" xr:uid="{00000000-0005-0000-0000-00001A060000}"/>
    <cellStyle name="Texto de advertencia 2 3" xfId="1551" xr:uid="{00000000-0005-0000-0000-00001B060000}"/>
    <cellStyle name="Texto de advertencia 2 4" xfId="1552" xr:uid="{00000000-0005-0000-0000-00001C060000}"/>
    <cellStyle name="Texto de advertencia 2 5" xfId="1553" xr:uid="{00000000-0005-0000-0000-00001D060000}"/>
    <cellStyle name="Texto de advertencia 2 6" xfId="1554" xr:uid="{00000000-0005-0000-0000-00001E060000}"/>
    <cellStyle name="Texto de advertencia 3" xfId="1555" xr:uid="{00000000-0005-0000-0000-00001F060000}"/>
    <cellStyle name="Texto de advertencia 3 2" xfId="1556" xr:uid="{00000000-0005-0000-0000-000020060000}"/>
    <cellStyle name="Texto de advertencia 3 3" xfId="1557" xr:uid="{00000000-0005-0000-0000-000021060000}"/>
    <cellStyle name="Texto de advertencia 3 4" xfId="1558" xr:uid="{00000000-0005-0000-0000-000022060000}"/>
    <cellStyle name="Texto de advertencia 3 5" xfId="1559" xr:uid="{00000000-0005-0000-0000-000023060000}"/>
    <cellStyle name="Texto de advertencia 4" xfId="1560" xr:uid="{00000000-0005-0000-0000-000024060000}"/>
    <cellStyle name="Texto de advertencia 4 2" xfId="1561" xr:uid="{00000000-0005-0000-0000-000025060000}"/>
    <cellStyle name="Texto de advertencia 4 3" xfId="1562" xr:uid="{00000000-0005-0000-0000-000026060000}"/>
    <cellStyle name="Texto de advertencia 4 4" xfId="1563" xr:uid="{00000000-0005-0000-0000-000027060000}"/>
    <cellStyle name="Texto de advertencia 4 5" xfId="1564" xr:uid="{00000000-0005-0000-0000-000028060000}"/>
    <cellStyle name="Texto de advertencia 5" xfId="1565" xr:uid="{00000000-0005-0000-0000-000029060000}"/>
    <cellStyle name="Texto de advertencia 5 2" xfId="1566" xr:uid="{00000000-0005-0000-0000-00002A060000}"/>
    <cellStyle name="Texto de advertencia 5 3" xfId="1567" xr:uid="{00000000-0005-0000-0000-00002B060000}"/>
    <cellStyle name="Texto de advertencia 5 4" xfId="1568" xr:uid="{00000000-0005-0000-0000-00002C060000}"/>
    <cellStyle name="Texto de advertencia 5 5" xfId="1569" xr:uid="{00000000-0005-0000-0000-00002D060000}"/>
    <cellStyle name="Texto de advertencia 6" xfId="1570" xr:uid="{00000000-0005-0000-0000-00002E060000}"/>
    <cellStyle name="Texto de advertencia 6 2" xfId="1571" xr:uid="{00000000-0005-0000-0000-00002F060000}"/>
    <cellStyle name="Texto de advertencia 7" xfId="1572" xr:uid="{00000000-0005-0000-0000-000030060000}"/>
    <cellStyle name="Texto de advertencia 8" xfId="1573" xr:uid="{00000000-0005-0000-0000-000031060000}"/>
    <cellStyle name="Texto de advertencia 9" xfId="1574" xr:uid="{00000000-0005-0000-0000-000032060000}"/>
    <cellStyle name="Texto explicativo" xfId="1575" builtinId="53" customBuiltin="1"/>
    <cellStyle name="Texto explicativo 2 2" xfId="1576" xr:uid="{00000000-0005-0000-0000-000034060000}"/>
    <cellStyle name="Title" xfId="1577" xr:uid="{00000000-0005-0000-0000-000035060000}"/>
    <cellStyle name="Título" xfId="1578" builtinId="15" customBuiltin="1"/>
    <cellStyle name="Título 1 2" xfId="1580" xr:uid="{00000000-0005-0000-0000-000037060000}"/>
    <cellStyle name="Título 1 2 2" xfId="1581" xr:uid="{00000000-0005-0000-0000-000038060000}"/>
    <cellStyle name="Título 1 2 3" xfId="1582" xr:uid="{00000000-0005-0000-0000-000039060000}"/>
    <cellStyle name="Título 1 2 4" xfId="1583" xr:uid="{00000000-0005-0000-0000-00003A060000}"/>
    <cellStyle name="Título 1 2 5" xfId="1584" xr:uid="{00000000-0005-0000-0000-00003B060000}"/>
    <cellStyle name="Título 1 2 6" xfId="1585" xr:uid="{00000000-0005-0000-0000-00003C060000}"/>
    <cellStyle name="Título 1 3" xfId="1586" xr:uid="{00000000-0005-0000-0000-00003D060000}"/>
    <cellStyle name="Título 1 3 2" xfId="1587" xr:uid="{00000000-0005-0000-0000-00003E060000}"/>
    <cellStyle name="Título 1 3 3" xfId="1588" xr:uid="{00000000-0005-0000-0000-00003F060000}"/>
    <cellStyle name="Título 1 3 4" xfId="1589" xr:uid="{00000000-0005-0000-0000-000040060000}"/>
    <cellStyle name="Título 1 3 5" xfId="1590" xr:uid="{00000000-0005-0000-0000-000041060000}"/>
    <cellStyle name="Título 1 4" xfId="1591" xr:uid="{00000000-0005-0000-0000-000042060000}"/>
    <cellStyle name="Título 1 4 2" xfId="1592" xr:uid="{00000000-0005-0000-0000-000043060000}"/>
    <cellStyle name="Título 1 4 3" xfId="1593" xr:uid="{00000000-0005-0000-0000-000044060000}"/>
    <cellStyle name="Título 1 4 4" xfId="1594" xr:uid="{00000000-0005-0000-0000-000045060000}"/>
    <cellStyle name="Título 1 4 5" xfId="1595" xr:uid="{00000000-0005-0000-0000-000046060000}"/>
    <cellStyle name="Título 1 5" xfId="1596" xr:uid="{00000000-0005-0000-0000-000047060000}"/>
    <cellStyle name="Título 1 5 2" xfId="1597" xr:uid="{00000000-0005-0000-0000-000048060000}"/>
    <cellStyle name="Título 1 5 3" xfId="1598" xr:uid="{00000000-0005-0000-0000-000049060000}"/>
    <cellStyle name="Título 1 5 4" xfId="1599" xr:uid="{00000000-0005-0000-0000-00004A060000}"/>
    <cellStyle name="Título 1 5 5" xfId="1600" xr:uid="{00000000-0005-0000-0000-00004B060000}"/>
    <cellStyle name="Título 1 6" xfId="1601" xr:uid="{00000000-0005-0000-0000-00004C060000}"/>
    <cellStyle name="Título 1 7" xfId="1602" xr:uid="{00000000-0005-0000-0000-00004D060000}"/>
    <cellStyle name="Título 1 8" xfId="1603" xr:uid="{00000000-0005-0000-0000-00004E060000}"/>
    <cellStyle name="Título 1 9" xfId="1604" xr:uid="{00000000-0005-0000-0000-00004F060000}"/>
    <cellStyle name="Título 2" xfId="1605" builtinId="17" customBuiltin="1"/>
    <cellStyle name="Título 2 2" xfId="1606" xr:uid="{00000000-0005-0000-0000-000051060000}"/>
    <cellStyle name="Título 2 2 2" xfId="1607" xr:uid="{00000000-0005-0000-0000-000052060000}"/>
    <cellStyle name="Título 2 2 3" xfId="1608" xr:uid="{00000000-0005-0000-0000-000053060000}"/>
    <cellStyle name="Título 2 2 4" xfId="1609" xr:uid="{00000000-0005-0000-0000-000054060000}"/>
    <cellStyle name="Título 2 2 5" xfId="1610" xr:uid="{00000000-0005-0000-0000-000055060000}"/>
    <cellStyle name="Título 2 2 6" xfId="1611" xr:uid="{00000000-0005-0000-0000-000056060000}"/>
    <cellStyle name="Título 2 3" xfId="1612" xr:uid="{00000000-0005-0000-0000-000057060000}"/>
    <cellStyle name="Título 2 3 2" xfId="1613" xr:uid="{00000000-0005-0000-0000-000058060000}"/>
    <cellStyle name="Título 2 3 3" xfId="1614" xr:uid="{00000000-0005-0000-0000-000059060000}"/>
    <cellStyle name="Título 2 3 4" xfId="1615" xr:uid="{00000000-0005-0000-0000-00005A060000}"/>
    <cellStyle name="Título 2 3 5" xfId="1616" xr:uid="{00000000-0005-0000-0000-00005B060000}"/>
    <cellStyle name="Título 2 4" xfId="1617" xr:uid="{00000000-0005-0000-0000-00005C060000}"/>
    <cellStyle name="Título 2 4 2" xfId="1618" xr:uid="{00000000-0005-0000-0000-00005D060000}"/>
    <cellStyle name="Título 2 4 3" xfId="1619" xr:uid="{00000000-0005-0000-0000-00005E060000}"/>
    <cellStyle name="Título 2 4 4" xfId="1620" xr:uid="{00000000-0005-0000-0000-00005F060000}"/>
    <cellStyle name="Título 2 4 5" xfId="1621" xr:uid="{00000000-0005-0000-0000-000060060000}"/>
    <cellStyle name="Título 2 5" xfId="1622" xr:uid="{00000000-0005-0000-0000-000061060000}"/>
    <cellStyle name="Título 2 5 2" xfId="1623" xr:uid="{00000000-0005-0000-0000-000062060000}"/>
    <cellStyle name="Título 2 5 3" xfId="1624" xr:uid="{00000000-0005-0000-0000-000063060000}"/>
    <cellStyle name="Título 2 5 4" xfId="1625" xr:uid="{00000000-0005-0000-0000-000064060000}"/>
    <cellStyle name="Título 2 5 5" xfId="1626" xr:uid="{00000000-0005-0000-0000-000065060000}"/>
    <cellStyle name="Título 2 6" xfId="1627" xr:uid="{00000000-0005-0000-0000-000066060000}"/>
    <cellStyle name="Título 2 6 2" xfId="1628" xr:uid="{00000000-0005-0000-0000-000067060000}"/>
    <cellStyle name="Título 2 7" xfId="1629" xr:uid="{00000000-0005-0000-0000-000068060000}"/>
    <cellStyle name="Título 2 8" xfId="1630" xr:uid="{00000000-0005-0000-0000-000069060000}"/>
    <cellStyle name="Título 2 9" xfId="1631" xr:uid="{00000000-0005-0000-0000-00006A060000}"/>
    <cellStyle name="Título 3" xfId="1632" builtinId="18" customBuiltin="1"/>
    <cellStyle name="Título 3 2" xfId="1633" xr:uid="{00000000-0005-0000-0000-00006C060000}"/>
    <cellStyle name="Título 3 2 2" xfId="1634" xr:uid="{00000000-0005-0000-0000-00006D060000}"/>
    <cellStyle name="Título 3 2 3" xfId="1635" xr:uid="{00000000-0005-0000-0000-00006E060000}"/>
    <cellStyle name="Título 3 2 4" xfId="1636" xr:uid="{00000000-0005-0000-0000-00006F060000}"/>
    <cellStyle name="Título 3 2 5" xfId="1637" xr:uid="{00000000-0005-0000-0000-000070060000}"/>
    <cellStyle name="Título 3 2 6" xfId="1638" xr:uid="{00000000-0005-0000-0000-000071060000}"/>
    <cellStyle name="Título 3 3" xfId="1639" xr:uid="{00000000-0005-0000-0000-000072060000}"/>
    <cellStyle name="Título 3 3 2" xfId="1640" xr:uid="{00000000-0005-0000-0000-000073060000}"/>
    <cellStyle name="Título 3 3 3" xfId="1641" xr:uid="{00000000-0005-0000-0000-000074060000}"/>
    <cellStyle name="Título 3 3 4" xfId="1642" xr:uid="{00000000-0005-0000-0000-000075060000}"/>
    <cellStyle name="Título 3 3 5" xfId="1643" xr:uid="{00000000-0005-0000-0000-000076060000}"/>
    <cellStyle name="Título 3 4" xfId="1644" xr:uid="{00000000-0005-0000-0000-000077060000}"/>
    <cellStyle name="Título 3 4 2" xfId="1645" xr:uid="{00000000-0005-0000-0000-000078060000}"/>
    <cellStyle name="Título 3 4 3" xfId="1646" xr:uid="{00000000-0005-0000-0000-000079060000}"/>
    <cellStyle name="Título 3 4 4" xfId="1647" xr:uid="{00000000-0005-0000-0000-00007A060000}"/>
    <cellStyle name="Título 3 4 5" xfId="1648" xr:uid="{00000000-0005-0000-0000-00007B060000}"/>
    <cellStyle name="Título 3 5" xfId="1649" xr:uid="{00000000-0005-0000-0000-00007C060000}"/>
    <cellStyle name="Título 3 5 2" xfId="1650" xr:uid="{00000000-0005-0000-0000-00007D060000}"/>
    <cellStyle name="Título 3 5 3" xfId="1651" xr:uid="{00000000-0005-0000-0000-00007E060000}"/>
    <cellStyle name="Título 3 5 4" xfId="1652" xr:uid="{00000000-0005-0000-0000-00007F060000}"/>
    <cellStyle name="Título 3 5 5" xfId="1653" xr:uid="{00000000-0005-0000-0000-000080060000}"/>
    <cellStyle name="Título 3 6" xfId="1654" xr:uid="{00000000-0005-0000-0000-000081060000}"/>
    <cellStyle name="Título 3 6 2" xfId="1655" xr:uid="{00000000-0005-0000-0000-000082060000}"/>
    <cellStyle name="Título 3 7" xfId="1656" xr:uid="{00000000-0005-0000-0000-000083060000}"/>
    <cellStyle name="Título 3 8" xfId="1657" xr:uid="{00000000-0005-0000-0000-000084060000}"/>
    <cellStyle name="Título 3 9" xfId="1658" xr:uid="{00000000-0005-0000-0000-000085060000}"/>
    <cellStyle name="Total" xfId="1659" builtinId="25" customBuiltin="1"/>
    <cellStyle name="Total 2" xfId="1660" xr:uid="{00000000-0005-0000-0000-000087060000}"/>
    <cellStyle name="Total 2 2" xfId="1661" xr:uid="{00000000-0005-0000-0000-000088060000}"/>
    <cellStyle name="Total 2 3" xfId="1662" xr:uid="{00000000-0005-0000-0000-000089060000}"/>
    <cellStyle name="Total 2 4" xfId="1663" xr:uid="{00000000-0005-0000-0000-00008A060000}"/>
    <cellStyle name="Total 2 5" xfId="1664" xr:uid="{00000000-0005-0000-0000-00008B060000}"/>
    <cellStyle name="Total 2 6" xfId="1665" xr:uid="{00000000-0005-0000-0000-00008C060000}"/>
    <cellStyle name="Total 3" xfId="1666" xr:uid="{00000000-0005-0000-0000-00008D060000}"/>
    <cellStyle name="Total 3 2" xfId="1667" xr:uid="{00000000-0005-0000-0000-00008E060000}"/>
    <cellStyle name="Total 3 3" xfId="1668" xr:uid="{00000000-0005-0000-0000-00008F060000}"/>
    <cellStyle name="Total 3 4" xfId="1669" xr:uid="{00000000-0005-0000-0000-000090060000}"/>
    <cellStyle name="Total 3 5" xfId="1670" xr:uid="{00000000-0005-0000-0000-000091060000}"/>
    <cellStyle name="Total 4" xfId="1671" xr:uid="{00000000-0005-0000-0000-000092060000}"/>
    <cellStyle name="Total 4 2" xfId="1672" xr:uid="{00000000-0005-0000-0000-000093060000}"/>
    <cellStyle name="Total 4 3" xfId="1673" xr:uid="{00000000-0005-0000-0000-000094060000}"/>
    <cellStyle name="Total 4 4" xfId="1674" xr:uid="{00000000-0005-0000-0000-000095060000}"/>
    <cellStyle name="Total 4 5" xfId="1675" xr:uid="{00000000-0005-0000-0000-000096060000}"/>
    <cellStyle name="Total 5" xfId="1676" xr:uid="{00000000-0005-0000-0000-000097060000}"/>
    <cellStyle name="Total 5 2" xfId="1677" xr:uid="{00000000-0005-0000-0000-000098060000}"/>
    <cellStyle name="Total 5 3" xfId="1678" xr:uid="{00000000-0005-0000-0000-000099060000}"/>
    <cellStyle name="Total 5 4" xfId="1679" xr:uid="{00000000-0005-0000-0000-00009A060000}"/>
    <cellStyle name="Total 5 5" xfId="1680" xr:uid="{00000000-0005-0000-0000-00009B060000}"/>
    <cellStyle name="Total 6" xfId="1681" xr:uid="{00000000-0005-0000-0000-00009C060000}"/>
    <cellStyle name="Total 7" xfId="1682" xr:uid="{00000000-0005-0000-0000-00009D060000}"/>
    <cellStyle name="Total 8" xfId="1683" xr:uid="{00000000-0005-0000-0000-00009E060000}"/>
    <cellStyle name="Total 9" xfId="1684" xr:uid="{00000000-0005-0000-0000-00009F060000}"/>
    <cellStyle name="Tytu?" xfId="1685" xr:uid="{00000000-0005-0000-0000-0000A0060000}"/>
    <cellStyle name="Tytuł" xfId="1686" xr:uid="{00000000-0005-0000-0000-0000A1060000}"/>
    <cellStyle name="Uwaga" xfId="1687" xr:uid="{00000000-0005-0000-0000-0000A2060000}"/>
    <cellStyle name="Warning Text" xfId="1688" xr:uid="{00000000-0005-0000-0000-0000A3060000}"/>
    <cellStyle name="Warning Text 2" xfId="1689" xr:uid="{00000000-0005-0000-0000-0000A4060000}"/>
    <cellStyle name="Warning Text 3" xfId="1690" xr:uid="{00000000-0005-0000-0000-0000A5060000}"/>
    <cellStyle name="Warning Text 4" xfId="1691" xr:uid="{00000000-0005-0000-0000-0000A6060000}"/>
    <cellStyle name="Warning Text 5" xfId="1692" xr:uid="{00000000-0005-0000-0000-0000A7060000}"/>
    <cellStyle name="Z?e" xfId="1693" xr:uid="{00000000-0005-0000-0000-0000A8060000}"/>
    <cellStyle name="Złe" xfId="1694" xr:uid="{00000000-0005-0000-0000-0000A9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  <mruColors>
      <color rgb="FF000066"/>
      <color rgb="FFA6A6A6"/>
      <color rgb="FF000069"/>
      <color rgb="FF4454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2.xml"/><Relationship Id="rId32" Type="http://schemas.openxmlformats.org/officeDocument/2006/relationships/customXml" Target="../customXml/item4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externalLink" Target="externalLinks/externalLink11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31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externalLink" Target="externalLinks/externalLink10.xml"/><Relationship Id="rId27" Type="http://schemas.openxmlformats.org/officeDocument/2006/relationships/sharedStrings" Target="sharedStrings.xml"/><Relationship Id="rId30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Composition by instruments</a:t>
            </a:r>
            <a:endParaRPr lang="es-CL" sz="1200" b="1" baseline="0">
              <a:solidFill>
                <a:srgbClr val="44546A"/>
              </a:solidFill>
              <a:effectLst/>
            </a:endParaRPr>
          </a:p>
          <a:p>
            <a:pPr>
              <a:defRPr sz="1200"/>
            </a:pPr>
            <a:r>
              <a:rPr lang="es-CL" sz="1200" b="1" i="0" baseline="0">
                <a:solidFill>
                  <a:srgbClr val="44546A"/>
                </a:solidFill>
                <a:effectLst/>
              </a:rPr>
              <a:t>(%)</a:t>
            </a:r>
            <a:endParaRPr lang="es-CL" sz="1200" b="1" baseline="0">
              <a:solidFill>
                <a:srgbClr val="44546A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EB-4D5A-B4B6-32BBE203F5D9}"/>
              </c:ext>
            </c:extLst>
          </c:dPt>
          <c:dPt>
            <c:idx val="1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EB-4D5A-B4B6-32BBE203F5D9}"/>
              </c:ext>
            </c:extLst>
          </c:dPt>
          <c:dPt>
            <c:idx val="2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EB-4D5A-B4B6-32BBE203F5D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EEB-4D5A-B4B6-32BBE203F5D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EEB-4D5A-B4B6-32BBE203F5D9}"/>
              </c:ext>
            </c:extLst>
          </c:dPt>
          <c:dLbls>
            <c:dLbl>
              <c:idx val="0"/>
              <c:layout>
                <c:manualLayout>
                  <c:x val="4.7631154539417513E-2"/>
                  <c:y val="2.043529193984016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Promissory notes</a:t>
                    </a:r>
                    <a:r>
                      <a:rPr lang="en-US" baseline="0"/>
                      <a:t>
</a:t>
                    </a:r>
                    <a:fld id="{8FB521B5-5719-4AC2-B436-3AB6F10DAFA2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EEB-4D5A-B4B6-32BBE203F5D9}"/>
                </c:ext>
              </c:extLst>
            </c:dLbl>
            <c:dLbl>
              <c:idx val="1"/>
              <c:layout>
                <c:manualLayout>
                  <c:x val="0.29209562660089167"/>
                  <c:y val="-0.1082574756654210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Bonds</a:t>
                    </a:r>
                    <a:r>
                      <a:rPr lang="en-US" baseline="0"/>
                      <a:t>
</a:t>
                    </a:r>
                    <a:fld id="{1C98B951-E0E8-431F-B1A6-FC0C675A3DBA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EEB-4D5A-B4B6-32BBE203F5D9}"/>
                </c:ext>
              </c:extLst>
            </c:dLbl>
            <c:dLbl>
              <c:idx val="2"/>
              <c:layout>
                <c:manualLayout>
                  <c:x val="-7.9423014894222543E-2"/>
                  <c:y val="5.683865282605585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Loans</a:t>
                    </a:r>
                    <a:r>
                      <a:rPr lang="en-US" baseline="0"/>
                      <a:t>
</a:t>
                    </a:r>
                    <a:fld id="{B7FA652D-A2D5-475A-9BB2-4F2721E2408A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EEB-4D5A-B4B6-32BBE203F5D9}"/>
                </c:ext>
              </c:extLst>
            </c:dLbl>
            <c:dLbl>
              <c:idx val="3"/>
              <c:layout>
                <c:manualLayout>
                  <c:x val="-0.34847633051892613"/>
                  <c:y val="-1.584650871385807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Lease liability</a:t>
                    </a:r>
                    <a:r>
                      <a:rPr lang="en-US" baseline="0"/>
                      <a:t>
</a:t>
                    </a:r>
                    <a:fld id="{067694EA-AA5B-4AA1-A502-ED3AB6EF98F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5EEB-4D5A-B4B6-32BBE203F5D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00006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'[12]Deuda Financiera'!$B$13:$B$16</c:f>
              <c:strCache>
                <c:ptCount val="4"/>
                <c:pt idx="0">
                  <c:v>AFRs</c:v>
                </c:pt>
                <c:pt idx="1">
                  <c:v>Bonos</c:v>
                </c:pt>
                <c:pt idx="2">
                  <c:v>Préstamos</c:v>
                </c:pt>
                <c:pt idx="3">
                  <c:v>Pasivo por arrendamientos</c:v>
                </c:pt>
              </c:strCache>
            </c:strRef>
          </c:cat>
          <c:val>
            <c:numRef>
              <c:f>'[12]Deuda Financiera'!$C$13:$C$16</c:f>
              <c:numCache>
                <c:formatCode>General</c:formatCode>
                <c:ptCount val="4"/>
                <c:pt idx="0">
                  <c:v>0.125</c:v>
                </c:pt>
                <c:pt idx="1">
                  <c:v>0.745</c:v>
                </c:pt>
                <c:pt idx="2">
                  <c:v>0.127</c:v>
                </c:pt>
                <c:pt idx="3">
                  <c:v>3.0000000000000001E-3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EEB-4D5A-B4B6-32BBE203F5D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 sz="1200" b="1">
                <a:solidFill>
                  <a:srgbClr val="44546A"/>
                </a:solidFill>
              </a:rPr>
              <a:t>Composition by rates</a:t>
            </a:r>
            <a:endParaRPr lang="es-CL" sz="1200" b="1" baseline="0">
              <a:solidFill>
                <a:srgbClr val="44546A"/>
              </a:solidFill>
            </a:endParaRPr>
          </a:p>
          <a:p>
            <a:pPr>
              <a:defRPr/>
            </a:pPr>
            <a:r>
              <a:rPr lang="es-CL" sz="1200" b="1" baseline="0">
                <a:solidFill>
                  <a:srgbClr val="44546A"/>
                </a:solidFill>
              </a:rPr>
              <a:t>(%)</a:t>
            </a:r>
            <a:endParaRPr lang="es-CL" b="1">
              <a:solidFill>
                <a:srgbClr val="44546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chemeClr val="accent5">
                <a:lumMod val="50000"/>
              </a:schemeClr>
            </a:solidFill>
          </c:spPr>
          <c:dPt>
            <c:idx val="0"/>
            <c:bubble3D val="0"/>
            <c:spPr>
              <a:solidFill>
                <a:schemeClr val="accent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70F-427E-BADA-C44FFAB75EA9}"/>
              </c:ext>
            </c:extLst>
          </c:dPt>
          <c:dPt>
            <c:idx val="1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70F-427E-BADA-C44FFAB75EA9}"/>
              </c:ext>
            </c:extLst>
          </c:dPt>
          <c:dLbls>
            <c:dLbl>
              <c:idx val="0"/>
              <c:layout>
                <c:manualLayout>
                  <c:x val="7.1674422881892685E-2"/>
                  <c:y val="-9.373400411832813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>
                        <a:solidFill>
                          <a:srgbClr val="002060"/>
                        </a:solidFill>
                      </a:rPr>
                      <a:t>Fixed;  </a:t>
                    </a:r>
                    <a:fld id="{F5981ECC-95B5-42C1-932C-6B608290968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281340327473657"/>
                      <c:h val="5.014680967190234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070F-427E-BADA-C44FFAB75EA9}"/>
                </c:ext>
              </c:extLst>
            </c:dLbl>
            <c:dLbl>
              <c:idx val="1"/>
              <c:layout>
                <c:manualLayout>
                  <c:x val="-4.7719957672176967E-2"/>
                  <c:y val="1.7391713969967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rgbClr val="00206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0A93E60-B4DA-4175-9507-D5D8DC57E8C2}" type="CATEGORYNAM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2060"/>
                        </a:solidFill>
                      </a:rPr>
                      <a:t>; </a:t>
                    </a:r>
                    <a:fld id="{007A2E95-6E00-49B0-8AD7-33ECD067C83B}" type="PERCENTAGE">
                      <a:rPr lang="en-US" baseline="0">
                        <a:solidFill>
                          <a:srgbClr val="002060"/>
                        </a:solidFill>
                      </a:rPr>
                      <a:pPr>
                        <a:defRPr>
                          <a:solidFill>
                            <a:srgbClr val="00206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206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00206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7442663803364722"/>
                      <c:h val="0.1462166566455416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070F-427E-BADA-C44FFAB75EA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2060"/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rgbClr val="A6A6A6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'[12]Deuda Financiera'!$F$13:$F$14</c:f>
              <c:strCache>
                <c:ptCount val="2"/>
                <c:pt idx="0">
                  <c:v>Fija</c:v>
                </c:pt>
                <c:pt idx="1">
                  <c:v>Variable</c:v>
                </c:pt>
              </c:strCache>
            </c:strRef>
          </c:cat>
          <c:val>
            <c:numRef>
              <c:f>'[12]Deuda Financiera'!$H$13:$H$14</c:f>
              <c:numCache>
                <c:formatCode>General</c:formatCode>
                <c:ptCount val="2"/>
                <c:pt idx="0">
                  <c:v>1188924166</c:v>
                </c:pt>
                <c:pt idx="1">
                  <c:v>137673838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70F-427E-BADA-C44FFAB75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18</xdr:row>
      <xdr:rowOff>0</xdr:rowOff>
    </xdr:from>
    <xdr:to>
      <xdr:col>6</xdr:col>
      <xdr:colOff>607786</xdr:colOff>
      <xdr:row>40</xdr:row>
      <xdr:rowOff>136073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EEDEE15-CE2E-48C3-B3CE-A125BD19D5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18</xdr:row>
      <xdr:rowOff>0</xdr:rowOff>
    </xdr:from>
    <xdr:to>
      <xdr:col>11</xdr:col>
      <xdr:colOff>1247774</xdr:colOff>
      <xdr:row>40</xdr:row>
      <xdr:rowOff>171451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530492D8-672F-43D8-B4A5-58C64B711E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45356</xdr:colOff>
      <xdr:row>2</xdr:row>
      <xdr:rowOff>154215</xdr:rowOff>
    </xdr:from>
    <xdr:to>
      <xdr:col>7</xdr:col>
      <xdr:colOff>190214</xdr:colOff>
      <xdr:row>26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23985" y="480786"/>
          <a:ext cx="2528829" cy="3764643"/>
        </a:xfrm>
        <a:prstGeom prst="rect">
          <a:avLst/>
        </a:prstGeom>
      </xdr:spPr>
    </xdr:pic>
    <xdr:clientData/>
  </xdr:twoCellAnchor>
  <xdr:twoCellAnchor editAs="oneCell">
    <xdr:from>
      <xdr:col>0</xdr:col>
      <xdr:colOff>696686</xdr:colOff>
      <xdr:row>3</xdr:row>
      <xdr:rowOff>108857</xdr:rowOff>
    </xdr:from>
    <xdr:to>
      <xdr:col>3</xdr:col>
      <xdr:colOff>606534</xdr:colOff>
      <xdr:row>25</xdr:row>
      <xdr:rowOff>113523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BFFE6B2-EF7B-F748-53F6-F87CB96D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686" y="598714"/>
          <a:ext cx="2293819" cy="359695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ow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lance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nas\00_gci\E&#176;F&#176;\2024\IV%20Trimestre\03%20An&#225;lisis%20Razonado\AA\Tablas%20an&#225;lisis%20razonado%20AA_4T24.xlsx" TargetMode="External"/><Relationship Id="rId1" Type="http://schemas.openxmlformats.org/officeDocument/2006/relationships/externalLinkPath" Target="file:///\\Srvnas\00_gci\E&#176;F&#176;\2024\IV%20Trimestre\03%20An&#225;lisis%20Razonado\AA\Tablas%20an&#225;lisis%20razonado%20AA_4T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%20por%20Segmento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tado%20de%20situaci&#243;n%20financiera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lujo%20de%20efectivo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Indicadore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ado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sult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euda%20Financiera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guasandinascl-my.sharepoint.com/personal/pmonsalve_aguasandinas_cl/Documents/Consolidacion/2024/IV%20Trimestre/03%20An&#225;lisis%20Razonado/AA/Informaci&#243;n%20Analisis%20razonado%20AA_4T24.xlsx" TargetMode="External"/><Relationship Id="rId1" Type="http://schemas.openxmlformats.org/officeDocument/2006/relationships/externalLinkPath" Target="https://aguasandinascl.sharepoint.com/sites/InvestorRelationsAA-IAM/Documentos%20compartidos/General/02%20Resultados/2024/4Q/Traducciones/AA/Informaci&#243;n%20Analisis%20razonado%20AA_4T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ow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ExRepositorySheet"/>
      <sheetName val="Resultados"/>
      <sheetName val="Resultados por Segmento"/>
      <sheetName val="Resultados Trimestrales"/>
      <sheetName val="Estado de situación financiera"/>
      <sheetName val="Deuda Financiera"/>
      <sheetName val="Flujo de efectivo"/>
      <sheetName val="Indicadores"/>
      <sheetName val="Cálculos"/>
      <sheetName val="Anualizados"/>
      <sheetName val="Resultado"/>
      <sheetName val="Balance"/>
      <sheetName val="Flujo"/>
      <sheetName val="Valor acción"/>
    </sheetNames>
    <sheetDataSet>
      <sheetData sheetId="0"/>
      <sheetData sheetId="1"/>
      <sheetData sheetId="2"/>
      <sheetData sheetId="3"/>
      <sheetData sheetId="4"/>
      <sheetData sheetId="5">
        <row r="13">
          <cell r="B13" t="str">
            <v>AFRs</v>
          </cell>
          <cell r="C13">
            <v>0.125</v>
          </cell>
          <cell r="F13" t="str">
            <v>Fija</v>
          </cell>
          <cell r="H13">
            <v>1188924166</v>
          </cell>
        </row>
        <row r="14">
          <cell r="B14" t="str">
            <v>Bonos</v>
          </cell>
          <cell r="C14">
            <v>0.745</v>
          </cell>
          <cell r="F14" t="str">
            <v>Variable</v>
          </cell>
          <cell r="H14">
            <v>137673838</v>
          </cell>
        </row>
        <row r="15">
          <cell r="B15" t="str">
            <v>Préstamos</v>
          </cell>
          <cell r="C15">
            <v>0.127</v>
          </cell>
        </row>
        <row r="16">
          <cell r="B16" t="str">
            <v>Pasivo por arrendamientos</v>
          </cell>
          <cell r="C16">
            <v>3.0000000000000001E-3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 por Segmento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 de situación financiera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lujo de efectivo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ador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ado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Financiera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ivo"/>
      <sheetName val="Pasivo"/>
      <sheetName val="Resultado"/>
      <sheetName val="Cambio Patrimonio"/>
      <sheetName val="Flujo"/>
      <sheetName val="N30 Segmentos"/>
    </sheetNames>
    <sheetDataSet>
      <sheetData sheetId="0">
        <row r="2">
          <cell r="B2" t="str">
            <v>ACTIVOS</v>
          </cell>
          <cell r="C2" t="str">
            <v>Nota</v>
          </cell>
          <cell r="D2">
            <v>45657</v>
          </cell>
          <cell r="E2">
            <v>45291</v>
          </cell>
        </row>
        <row r="3">
          <cell r="B3"/>
          <cell r="C3"/>
          <cell r="D3" t="str">
            <v>M$</v>
          </cell>
          <cell r="E3" t="str">
            <v>M$</v>
          </cell>
        </row>
        <row r="4">
          <cell r="B4" t="str">
            <v>ACTIVOS CORRIENTES</v>
          </cell>
          <cell r="C4"/>
          <cell r="D4"/>
          <cell r="E4"/>
        </row>
        <row r="5">
          <cell r="B5" t="str">
            <v>Efectivo y equivalentes al efectivo</v>
          </cell>
          <cell r="C5">
            <v>4</v>
          </cell>
          <cell r="D5">
            <v>108758431</v>
          </cell>
          <cell r="E5">
            <v>109156681</v>
          </cell>
        </row>
        <row r="6">
          <cell r="B6" t="str">
            <v>Otros activos financieros</v>
          </cell>
          <cell r="C6">
            <v>10</v>
          </cell>
          <cell r="D6">
            <v>0</v>
          </cell>
          <cell r="E6">
            <v>0</v>
          </cell>
        </row>
        <row r="7">
          <cell r="B7" t="str">
            <v>Otros activos no financieros</v>
          </cell>
          <cell r="C7">
            <v>11</v>
          </cell>
          <cell r="D7">
            <v>3641630</v>
          </cell>
          <cell r="E7">
            <v>7180555</v>
          </cell>
        </row>
        <row r="8">
          <cell r="B8" t="str">
            <v>Deudores comerciales y otras cuentas por cobrar</v>
          </cell>
          <cell r="C8">
            <v>5</v>
          </cell>
          <cell r="D8">
            <v>132404464</v>
          </cell>
          <cell r="E8">
            <v>132007468</v>
          </cell>
        </row>
        <row r="9">
          <cell r="B9" t="str">
            <v>Cuentas por cobrar a entidades relacionadas</v>
          </cell>
          <cell r="C9">
            <v>6</v>
          </cell>
          <cell r="D9">
            <v>73679</v>
          </cell>
          <cell r="E9">
            <v>14381</v>
          </cell>
        </row>
        <row r="10">
          <cell r="B10" t="str">
            <v>Inventarios</v>
          </cell>
          <cell r="C10">
            <v>7</v>
          </cell>
          <cell r="D10">
            <v>10476577</v>
          </cell>
          <cell r="E10">
            <v>12812483</v>
          </cell>
        </row>
        <row r="11">
          <cell r="B11" t="str">
            <v>Activos por impuestos corrientes</v>
          </cell>
          <cell r="C11">
            <v>8</v>
          </cell>
          <cell r="D11">
            <v>33347482</v>
          </cell>
          <cell r="E11">
            <v>13829428</v>
          </cell>
        </row>
        <row r="12">
          <cell r="B12" t="str">
            <v>Total de activos corrientes distintos de los activos o grupos de activos para su disposición clasificados como mantenidos para la venta o como mantenidos para distribuir a los propietarios</v>
          </cell>
          <cell r="C12"/>
          <cell r="D12">
            <v>288702263</v>
          </cell>
          <cell r="E12">
            <v>275000996</v>
          </cell>
        </row>
        <row r="13">
          <cell r="B13" t="str">
            <v>Activos no corrientes mantenidos para la venta</v>
          </cell>
          <cell r="C13">
            <v>9</v>
          </cell>
          <cell r="D13">
            <v>0</v>
          </cell>
          <cell r="E13">
            <v>3414</v>
          </cell>
        </row>
        <row r="14">
          <cell r="B14" t="str">
            <v>ACTIVOS CORRIENTES TOTALES</v>
          </cell>
          <cell r="C14"/>
          <cell r="D14">
            <v>288702263</v>
          </cell>
          <cell r="E14">
            <v>275004410</v>
          </cell>
        </row>
        <row r="15">
          <cell r="B15" t="str">
            <v>ACTIVOS NO CORRIENTES</v>
          </cell>
          <cell r="C15"/>
          <cell r="D15"/>
          <cell r="E15"/>
        </row>
        <row r="16">
          <cell r="B16" t="str">
            <v>Otros activos financieros</v>
          </cell>
          <cell r="C16">
            <v>10</v>
          </cell>
          <cell r="D16">
            <v>15898043</v>
          </cell>
          <cell r="E16">
            <v>7895863</v>
          </cell>
        </row>
        <row r="17">
          <cell r="B17" t="str">
            <v>Otros activos no financieros</v>
          </cell>
          <cell r="C17">
            <v>11</v>
          </cell>
          <cell r="D17">
            <v>6656551</v>
          </cell>
          <cell r="E17">
            <v>1481897</v>
          </cell>
        </row>
        <row r="18">
          <cell r="B18" t="str">
            <v>Derechos por cobrar</v>
          </cell>
          <cell r="C18">
            <v>5</v>
          </cell>
          <cell r="D18">
            <v>3440746</v>
          </cell>
          <cell r="E18">
            <v>3778724</v>
          </cell>
        </row>
        <row r="19">
          <cell r="B19" t="str">
            <v>Inversiones contabilizadas utilizando el método de la partic</v>
          </cell>
          <cell r="C19"/>
          <cell r="D19">
            <v>0</v>
          </cell>
          <cell r="E19">
            <v>0</v>
          </cell>
        </row>
        <row r="20">
          <cell r="B20" t="str">
            <v>Activos intangibles distintos de la plusvalía</v>
          </cell>
          <cell r="C20">
            <v>12</v>
          </cell>
          <cell r="D20">
            <v>619303933</v>
          </cell>
          <cell r="E20">
            <v>231747713</v>
          </cell>
        </row>
        <row r="21">
          <cell r="B21" t="str">
            <v>Plusvalia</v>
          </cell>
          <cell r="C21">
            <v>13</v>
          </cell>
          <cell r="D21">
            <v>33823049</v>
          </cell>
          <cell r="E21">
            <v>33823049</v>
          </cell>
        </row>
        <row r="22">
          <cell r="B22" t="str">
            <v>Propiedades, plantas y equipos</v>
          </cell>
          <cell r="C22">
            <v>14</v>
          </cell>
          <cell r="D22">
            <v>2044544144</v>
          </cell>
          <cell r="E22">
            <v>1805370932</v>
          </cell>
        </row>
        <row r="23">
          <cell r="B23" t="str">
            <v>Activos por derecho de uso</v>
          </cell>
          <cell r="C23">
            <v>15</v>
          </cell>
          <cell r="D23">
            <v>3707341</v>
          </cell>
          <cell r="E23">
            <v>4307072</v>
          </cell>
        </row>
        <row r="24">
          <cell r="B24" t="str">
            <v>Activos por impuestos diferidos</v>
          </cell>
          <cell r="C24">
            <v>16</v>
          </cell>
          <cell r="D24">
            <v>2083265</v>
          </cell>
          <cell r="E24">
            <v>59938069</v>
          </cell>
        </row>
        <row r="25">
          <cell r="B25" t="str">
            <v>Cuentas por cobrar a entidades relacionadas</v>
          </cell>
          <cell r="C25"/>
          <cell r="D25">
            <v>0</v>
          </cell>
          <cell r="E25">
            <v>0</v>
          </cell>
        </row>
        <row r="26">
          <cell r="B26" t="str">
            <v>TOTAL DE ACTIVOS NO CORRIENTES</v>
          </cell>
          <cell r="C26"/>
          <cell r="D26">
            <v>2729457072</v>
          </cell>
          <cell r="E26">
            <v>2148343319</v>
          </cell>
        </row>
        <row r="27">
          <cell r="B27"/>
          <cell r="C27"/>
          <cell r="D27"/>
          <cell r="E27"/>
        </row>
        <row r="28">
          <cell r="B28" t="str">
            <v>TOTAL DE ACTIVOS</v>
          </cell>
          <cell r="C28"/>
          <cell r="D28">
            <v>3018159335</v>
          </cell>
          <cell r="E28">
            <v>2423347729</v>
          </cell>
        </row>
        <row r="29">
          <cell r="D29"/>
          <cell r="E29"/>
        </row>
        <row r="30">
          <cell r="D30">
            <v>0</v>
          </cell>
          <cell r="E30">
            <v>0</v>
          </cell>
        </row>
        <row r="35">
          <cell r="B35"/>
        </row>
      </sheetData>
      <sheetData sheetId="1">
        <row r="2">
          <cell r="B2" t="str">
            <v>PASIVOS</v>
          </cell>
          <cell r="C2" t="str">
            <v>Nota</v>
          </cell>
          <cell r="D2">
            <v>45657</v>
          </cell>
          <cell r="E2">
            <v>45291</v>
          </cell>
        </row>
        <row r="3">
          <cell r="B3"/>
          <cell r="C3"/>
          <cell r="D3" t="str">
            <v>M$</v>
          </cell>
          <cell r="E3" t="str">
            <v>M$</v>
          </cell>
        </row>
        <row r="4">
          <cell r="B4" t="str">
            <v>PASIVOS CORRIENTES</v>
          </cell>
          <cell r="C4"/>
          <cell r="D4"/>
          <cell r="E4"/>
        </row>
        <row r="5">
          <cell r="B5" t="str">
            <v xml:space="preserve">Otros pasivos financieros </v>
          </cell>
          <cell r="C5">
            <v>17</v>
          </cell>
          <cell r="D5">
            <v>116332739</v>
          </cell>
          <cell r="E5">
            <v>155416801</v>
          </cell>
        </row>
        <row r="6">
          <cell r="B6" t="str">
            <v>Pasivos por arrendamientos</v>
          </cell>
          <cell r="C6">
            <v>15</v>
          </cell>
          <cell r="D6">
            <v>1802206</v>
          </cell>
          <cell r="E6">
            <v>1752912</v>
          </cell>
        </row>
        <row r="7">
          <cell r="B7" t="str">
            <v>Cuentas por pagar comerciales y otras cuentas por pagar</v>
          </cell>
          <cell r="C7">
            <v>18</v>
          </cell>
          <cell r="D7">
            <v>184642753</v>
          </cell>
          <cell r="E7">
            <v>177288051</v>
          </cell>
        </row>
        <row r="8">
          <cell r="B8" t="str">
            <v>Cuentas por pagar a entidades relacionadas</v>
          </cell>
          <cell r="C8">
            <v>6</v>
          </cell>
          <cell r="D8">
            <v>22293636</v>
          </cell>
          <cell r="E8">
            <v>1578553</v>
          </cell>
        </row>
        <row r="9">
          <cell r="B9" t="str">
            <v>Otras provisiones</v>
          </cell>
          <cell r="C9">
            <v>19</v>
          </cell>
          <cell r="D9">
            <v>1060276</v>
          </cell>
          <cell r="E9">
            <v>735780</v>
          </cell>
        </row>
        <row r="10">
          <cell r="B10" t="str">
            <v>Pasivos por impuestos</v>
          </cell>
          <cell r="C10">
            <v>8</v>
          </cell>
          <cell r="D10">
            <v>538435</v>
          </cell>
          <cell r="E10">
            <v>240748</v>
          </cell>
        </row>
        <row r="11">
          <cell r="B11" t="str">
            <v>Provisiones corrientes por beneficios a los empleados</v>
          </cell>
          <cell r="C11">
            <v>20</v>
          </cell>
          <cell r="D11">
            <v>7471420</v>
          </cell>
          <cell r="E11">
            <v>5955720</v>
          </cell>
        </row>
        <row r="12">
          <cell r="B12" t="str">
            <v>Otros pasivos no financieros</v>
          </cell>
          <cell r="C12">
            <v>21</v>
          </cell>
          <cell r="D12">
            <v>17372024</v>
          </cell>
          <cell r="E12">
            <v>18699561</v>
          </cell>
        </row>
        <row r="13">
          <cell r="B13" t="str">
            <v>Total de pasivos corrientes distintos de los pasivos incluidos en grupos de pasivos para su disposición clasificados como mantenidos para la venta</v>
          </cell>
          <cell r="C13"/>
          <cell r="D13">
            <v>351513489</v>
          </cell>
          <cell r="E13">
            <v>361668126</v>
          </cell>
        </row>
        <row r="14">
          <cell r="B14" t="str">
            <v>Pasivos incluidos en grupos de activos para su disposición clasificados como mantenidos para la venta</v>
          </cell>
          <cell r="C14"/>
          <cell r="D14">
            <v>0</v>
          </cell>
          <cell r="E14">
            <v>0</v>
          </cell>
        </row>
        <row r="15">
          <cell r="B15" t="str">
            <v>PASIVOS CORRIENTES TOTALES</v>
          </cell>
          <cell r="C15"/>
          <cell r="D15">
            <v>351513489</v>
          </cell>
          <cell r="E15">
            <v>361668126</v>
          </cell>
        </row>
        <row r="16">
          <cell r="B16" t="str">
            <v>PASIVOS NO CORRIENTES</v>
          </cell>
          <cell r="C16"/>
          <cell r="D16"/>
          <cell r="E16"/>
        </row>
        <row r="17">
          <cell r="B17" t="str">
            <v>Otros pasivos financieros</v>
          </cell>
          <cell r="C17">
            <v>17</v>
          </cell>
          <cell r="D17">
            <v>1205884299</v>
          </cell>
          <cell r="E17">
            <v>1125060897</v>
          </cell>
        </row>
        <row r="18">
          <cell r="B18" t="str">
            <v>Pasivos por arrendamientos</v>
          </cell>
          <cell r="C18">
            <v>15</v>
          </cell>
          <cell r="D18">
            <v>2578760</v>
          </cell>
          <cell r="E18">
            <v>2762179</v>
          </cell>
        </row>
        <row r="19">
          <cell r="B19" t="str">
            <v>Otras cuentas por pagar</v>
          </cell>
          <cell r="C19">
            <v>18</v>
          </cell>
          <cell r="D19">
            <v>1362795</v>
          </cell>
          <cell r="E19">
            <v>1181870</v>
          </cell>
        </row>
        <row r="20">
          <cell r="B20" t="str">
            <v>Cuentas por pagar a entidades relacionadas</v>
          </cell>
          <cell r="C20"/>
          <cell r="D20">
            <v>0</v>
          </cell>
          <cell r="E20">
            <v>0</v>
          </cell>
        </row>
        <row r="21">
          <cell r="B21" t="str">
            <v>Otras provisiones</v>
          </cell>
          <cell r="C21">
            <v>19</v>
          </cell>
          <cell r="D21">
            <v>1908445</v>
          </cell>
          <cell r="E21">
            <v>1823379</v>
          </cell>
        </row>
        <row r="22">
          <cell r="B22" t="str">
            <v>Pasivo por impuestos diferidos</v>
          </cell>
          <cell r="C22">
            <v>16</v>
          </cell>
          <cell r="D22">
            <v>130710566</v>
          </cell>
          <cell r="E22">
            <v>14934780</v>
          </cell>
        </row>
        <row r="23">
          <cell r="B23" t="str">
            <v>Provisiones no corrientes por beneficios a los empleados</v>
          </cell>
          <cell r="C23">
            <v>20</v>
          </cell>
          <cell r="D23">
            <v>24484390</v>
          </cell>
          <cell r="E23">
            <v>22322555</v>
          </cell>
        </row>
        <row r="24">
          <cell r="B24" t="str">
            <v>Otros pasivos no financieros</v>
          </cell>
          <cell r="C24">
            <v>21</v>
          </cell>
          <cell r="D24">
            <v>7601123</v>
          </cell>
          <cell r="E24">
            <v>7454645</v>
          </cell>
        </row>
        <row r="25">
          <cell r="B25" t="str">
            <v>TOTAL DE PASIVOS NO CORRIENTES</v>
          </cell>
          <cell r="C25"/>
          <cell r="D25">
            <v>1374530378</v>
          </cell>
          <cell r="E25">
            <v>1175540305</v>
          </cell>
        </row>
        <row r="26">
          <cell r="B26"/>
          <cell r="C26"/>
          <cell r="D26"/>
          <cell r="E26"/>
        </row>
        <row r="27">
          <cell r="B27" t="str">
            <v>TOTAL PASIVOS</v>
          </cell>
          <cell r="C27"/>
          <cell r="D27">
            <v>1726043868</v>
          </cell>
          <cell r="E27">
            <v>1537208431</v>
          </cell>
        </row>
        <row r="28">
          <cell r="B28" t="str">
            <v>PATRIMONIO</v>
          </cell>
          <cell r="C28"/>
          <cell r="D28"/>
          <cell r="E28"/>
        </row>
        <row r="29">
          <cell r="B29" t="str">
            <v>Capital Emitido</v>
          </cell>
          <cell r="C29">
            <v>22</v>
          </cell>
          <cell r="D29">
            <v>155567354</v>
          </cell>
          <cell r="E29">
            <v>155567354</v>
          </cell>
        </row>
        <row r="30">
          <cell r="B30" t="str">
            <v>Ganancias (perdidas) acumuladas</v>
          </cell>
          <cell r="C30">
            <v>22</v>
          </cell>
          <cell r="D30">
            <v>407021368</v>
          </cell>
          <cell r="E30">
            <v>411044222</v>
          </cell>
        </row>
        <row r="31">
          <cell r="B31" t="str">
            <v>Primas de emision</v>
          </cell>
          <cell r="C31">
            <v>22</v>
          </cell>
          <cell r="D31">
            <v>164064038</v>
          </cell>
          <cell r="E31">
            <v>164064038</v>
          </cell>
        </row>
        <row r="32">
          <cell r="B32" t="str">
            <v>Otras participaciones en el patrimonio</v>
          </cell>
          <cell r="C32">
            <v>22</v>
          </cell>
          <cell r="D32">
            <v>-5965550</v>
          </cell>
          <cell r="E32">
            <v>-5965550</v>
          </cell>
        </row>
        <row r="33">
          <cell r="B33" t="str">
            <v>Otras reservas</v>
          </cell>
          <cell r="C33">
            <v>22</v>
          </cell>
          <cell r="D33">
            <v>571379740</v>
          </cell>
          <cell r="E33">
            <v>161397766</v>
          </cell>
        </row>
        <row r="34">
          <cell r="B34" t="str">
            <v>Patrimonio atribuible a los propietarios de la controladora</v>
          </cell>
          <cell r="C34"/>
          <cell r="D34">
            <v>1292066950</v>
          </cell>
          <cell r="E34">
            <v>886107830</v>
          </cell>
        </row>
        <row r="35">
          <cell r="B35" t="str">
            <v>Participaciones no controladoras</v>
          </cell>
          <cell r="C35">
            <v>23</v>
          </cell>
          <cell r="D35">
            <v>48518</v>
          </cell>
          <cell r="E35">
            <v>31468</v>
          </cell>
        </row>
        <row r="36">
          <cell r="B36" t="str">
            <v xml:space="preserve">PATRIMONIO TOTAL </v>
          </cell>
          <cell r="C36"/>
          <cell r="D36">
            <v>1292115468</v>
          </cell>
          <cell r="E36">
            <v>886139298</v>
          </cell>
        </row>
        <row r="37">
          <cell r="B37"/>
          <cell r="C37"/>
          <cell r="D37"/>
          <cell r="E37"/>
        </row>
        <row r="38">
          <cell r="B38" t="str">
            <v>TOTAL DE PATRIMONIO Y PASIVOS</v>
          </cell>
          <cell r="C38"/>
          <cell r="D38">
            <v>3018159335</v>
          </cell>
          <cell r="E38">
            <v>2423347729</v>
          </cell>
        </row>
        <row r="39">
          <cell r="D39"/>
          <cell r="E39"/>
        </row>
        <row r="40">
          <cell r="D40">
            <v>0</v>
          </cell>
          <cell r="E40">
            <v>0</v>
          </cell>
        </row>
      </sheetData>
      <sheetData sheetId="2">
        <row r="2">
          <cell r="B2" t="str">
            <v xml:space="preserve">ESTADOS DE RESULTADOS POR NATURALEZA </v>
          </cell>
        </row>
      </sheetData>
      <sheetData sheetId="3"/>
      <sheetData sheetId="4">
        <row r="3">
          <cell r="B3" t="str">
            <v>Estado de Flujo de efectivo directo</v>
          </cell>
        </row>
      </sheetData>
      <sheetData sheetId="5">
        <row r="6">
          <cell r="C6">
            <v>621025077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bolsadesantiago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"/>
  <sheetViews>
    <sheetView workbookViewId="0"/>
  </sheetViews>
  <sheetFormatPr baseColWidth="10" defaultColWidth="11.44140625" defaultRowHeight="13.2"/>
  <sheetData/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10">
    <tabColor rgb="FF92D050"/>
  </sheetPr>
  <dimension ref="A2:I69"/>
  <sheetViews>
    <sheetView showGridLines="0" topLeftCell="A51" zoomScale="90" zoomScaleNormal="90" workbookViewId="0">
      <selection activeCell="I32" sqref="I32"/>
    </sheetView>
  </sheetViews>
  <sheetFormatPr baseColWidth="10" defaultColWidth="11.44140625" defaultRowHeight="13.8"/>
  <cols>
    <col min="1" max="1" width="10.44140625" style="237" customWidth="1"/>
    <col min="2" max="2" width="56.5546875" style="238" customWidth="1"/>
    <col min="3" max="3" width="7.5546875" style="238" customWidth="1"/>
    <col min="4" max="5" width="14.44140625" style="238" customWidth="1"/>
    <col min="6" max="6" width="8" style="238" customWidth="1"/>
    <col min="7" max="7" width="12.5546875" style="121" bestFit="1" customWidth="1"/>
    <col min="8" max="8" width="11.44140625" style="125"/>
    <col min="9" max="9" width="11.44140625" style="237"/>
    <col min="10" max="10" width="13" style="237" bestFit="1" customWidth="1"/>
    <col min="11" max="16384" width="11.44140625" style="237"/>
  </cols>
  <sheetData>
    <row r="2" spans="1:9" ht="21.75" customHeight="1" thickBot="1"/>
    <row r="3" spans="1:9" s="105" customFormat="1" ht="18" customHeight="1">
      <c r="A3" s="239"/>
      <c r="B3" s="294" t="s">
        <v>152</v>
      </c>
      <c r="C3" s="289" t="s">
        <v>120</v>
      </c>
      <c r="D3" s="44">
        <f>+[9]Activo!$D$2</f>
        <v>45657</v>
      </c>
      <c r="E3" s="45">
        <v>45291</v>
      </c>
      <c r="F3" s="103"/>
      <c r="G3" s="296" t="s">
        <v>123</v>
      </c>
      <c r="H3" s="297"/>
    </row>
    <row r="4" spans="1:9" s="105" customFormat="1" ht="18" customHeight="1">
      <c r="A4" s="104"/>
      <c r="B4" s="295"/>
      <c r="C4" s="290"/>
      <c r="D4" s="240" t="s">
        <v>19</v>
      </c>
      <c r="E4" s="241" t="s">
        <v>19</v>
      </c>
      <c r="F4" s="242"/>
      <c r="G4" s="141" t="s">
        <v>19</v>
      </c>
      <c r="H4" s="142" t="s">
        <v>113</v>
      </c>
    </row>
    <row r="5" spans="1:9" s="105" customFormat="1" ht="21" customHeight="1">
      <c r="A5" s="104"/>
      <c r="B5" s="243" t="s">
        <v>153</v>
      </c>
      <c r="C5" s="47"/>
      <c r="D5" s="48"/>
      <c r="E5" s="49"/>
      <c r="F5" s="104"/>
      <c r="G5" s="122"/>
      <c r="H5" s="143"/>
    </row>
    <row r="6" spans="1:9" s="105" customFormat="1" ht="21" customHeight="1">
      <c r="A6" s="104"/>
      <c r="B6" s="56" t="s">
        <v>154</v>
      </c>
      <c r="C6" s="47">
        <v>4</v>
      </c>
      <c r="D6" s="126" t="e">
        <f>+VLOOKUP(B6,[9]Activo!$B:$E,3,0)</f>
        <v>#N/A</v>
      </c>
      <c r="E6" s="126" t="e">
        <f>+VLOOKUP(B6,[9]Activo!$B:$E,4,0)</f>
        <v>#N/A</v>
      </c>
      <c r="G6" s="122" t="e">
        <f>ROUND(+(D6-E6),0)</f>
        <v>#N/A</v>
      </c>
      <c r="H6" s="143">
        <f>IFERROR(G6/E6,1)</f>
        <v>1</v>
      </c>
      <c r="I6" s="105" t="s">
        <v>155</v>
      </c>
    </row>
    <row r="7" spans="1:9" s="105" customFormat="1" ht="21" customHeight="1">
      <c r="A7" s="104"/>
      <c r="B7" s="56" t="s">
        <v>156</v>
      </c>
      <c r="C7" s="47">
        <v>11</v>
      </c>
      <c r="D7" s="126" t="e">
        <f>+VLOOKUP(B7,[9]Activo!$B:$E,3,0)</f>
        <v>#N/A</v>
      </c>
      <c r="E7" s="126" t="e">
        <f>+VLOOKUP(B7,[9]Activo!$B:$E,4,0)</f>
        <v>#N/A</v>
      </c>
      <c r="G7" s="122" t="e">
        <f t="shared" ref="G7:G14" si="0">ROUND(+(D7-E7),0)</f>
        <v>#N/A</v>
      </c>
      <c r="H7" s="143">
        <f t="shared" ref="H7:H54" si="1">IFERROR(G7/E7,1)</f>
        <v>1</v>
      </c>
      <c r="I7" s="105" t="s">
        <v>157</v>
      </c>
    </row>
    <row r="8" spans="1:9" s="105" customFormat="1" ht="21" customHeight="1">
      <c r="A8" s="104"/>
      <c r="B8" s="56" t="s">
        <v>158</v>
      </c>
      <c r="C8" s="47">
        <v>10</v>
      </c>
      <c r="D8" s="126" t="e">
        <f>+VLOOKUP(B8,[9]Activo!$B:$E,3,0)</f>
        <v>#N/A</v>
      </c>
      <c r="E8" s="126" t="e">
        <f>+VLOOKUP(B8,[9]Activo!$B:$E,4,0)</f>
        <v>#N/A</v>
      </c>
      <c r="G8" s="122" t="e">
        <f t="shared" si="0"/>
        <v>#N/A</v>
      </c>
      <c r="H8" s="143">
        <f t="shared" si="1"/>
        <v>1</v>
      </c>
      <c r="I8" s="105" t="s">
        <v>159</v>
      </c>
    </row>
    <row r="9" spans="1:9" s="105" customFormat="1" ht="21" customHeight="1">
      <c r="A9" s="104"/>
      <c r="B9" s="56" t="s">
        <v>160</v>
      </c>
      <c r="C9" s="47">
        <v>5</v>
      </c>
      <c r="D9" s="126" t="e">
        <f>+VLOOKUP(B9,[9]Activo!$B:$E,3,0)</f>
        <v>#N/A</v>
      </c>
      <c r="E9" s="126" t="e">
        <f>+VLOOKUP(B9,[9]Activo!$B:$E,4,0)</f>
        <v>#N/A</v>
      </c>
      <c r="G9" s="122" t="e">
        <f t="shared" si="0"/>
        <v>#N/A</v>
      </c>
      <c r="H9" s="143">
        <f t="shared" si="1"/>
        <v>1</v>
      </c>
      <c r="I9" s="105" t="s">
        <v>161</v>
      </c>
    </row>
    <row r="10" spans="1:9" s="105" customFormat="1" ht="21" customHeight="1">
      <c r="A10" s="104"/>
      <c r="B10" s="56" t="s">
        <v>162</v>
      </c>
      <c r="C10" s="47">
        <v>6</v>
      </c>
      <c r="D10" s="126" t="e">
        <f>+VLOOKUP(B10,[9]Activo!$B:$E,3,0)</f>
        <v>#N/A</v>
      </c>
      <c r="E10" s="126" t="e">
        <f>+VLOOKUP(B10,[9]Activo!$B:$E,4,0)</f>
        <v>#N/A</v>
      </c>
      <c r="G10" s="122" t="e">
        <f t="shared" si="0"/>
        <v>#N/A</v>
      </c>
      <c r="H10" s="143">
        <f t="shared" si="1"/>
        <v>1</v>
      </c>
    </row>
    <row r="11" spans="1:9" s="105" customFormat="1" ht="21" customHeight="1">
      <c r="A11" s="104"/>
      <c r="B11" s="56" t="s">
        <v>163</v>
      </c>
      <c r="C11" s="47">
        <v>7</v>
      </c>
      <c r="D11" s="126" t="e">
        <f>+VLOOKUP(B11,[9]Activo!$B:$E,3,0)</f>
        <v>#N/A</v>
      </c>
      <c r="E11" s="126" t="e">
        <f>+VLOOKUP(B11,[9]Activo!$B:$E,4,0)</f>
        <v>#N/A</v>
      </c>
      <c r="G11" s="122" t="e">
        <f t="shared" si="0"/>
        <v>#N/A</v>
      </c>
      <c r="H11" s="143">
        <f t="shared" si="1"/>
        <v>1</v>
      </c>
    </row>
    <row r="12" spans="1:9" s="105" customFormat="1" ht="21" customHeight="1" thickBot="1">
      <c r="A12" s="104"/>
      <c r="B12" s="56" t="s">
        <v>164</v>
      </c>
      <c r="C12" s="47">
        <v>8</v>
      </c>
      <c r="D12" s="126" t="e">
        <f>+VLOOKUP(B12,[9]Activo!$B:$E,3,0)</f>
        <v>#N/A</v>
      </c>
      <c r="E12" s="126" t="e">
        <f>+VLOOKUP(B12,[9]Activo!$B:$E,4,0)</f>
        <v>#N/A</v>
      </c>
      <c r="G12" s="122" t="e">
        <f t="shared" si="0"/>
        <v>#N/A</v>
      </c>
      <c r="H12" s="143">
        <f t="shared" si="1"/>
        <v>1</v>
      </c>
      <c r="I12" s="255"/>
    </row>
    <row r="13" spans="1:9" s="105" customFormat="1" ht="36" customHeight="1" thickBot="1">
      <c r="A13" s="104"/>
      <c r="B13" s="51" t="s">
        <v>165</v>
      </c>
      <c r="C13" s="236"/>
      <c r="D13" s="128" t="e">
        <f>SUM(D6:D12)</f>
        <v>#N/A</v>
      </c>
      <c r="E13" s="129" t="e">
        <f>SUM(E6:E12)</f>
        <v>#N/A</v>
      </c>
      <c r="F13" s="106"/>
      <c r="G13" s="144" t="e">
        <f>ROUND(+(D13-E13),0)</f>
        <v>#N/A</v>
      </c>
      <c r="H13" s="145">
        <f t="shared" si="1"/>
        <v>1</v>
      </c>
    </row>
    <row r="14" spans="1:9" s="105" customFormat="1" ht="21" customHeight="1" thickBot="1">
      <c r="A14" s="104"/>
      <c r="B14" s="56" t="s">
        <v>166</v>
      </c>
      <c r="C14" s="47">
        <v>9</v>
      </c>
      <c r="D14" s="126" t="e">
        <f>+VLOOKUP(B14,[9]Activo!$B:$E,3,0)</f>
        <v>#N/A</v>
      </c>
      <c r="E14" s="126" t="e">
        <f>+VLOOKUP(B14,[9]Activo!$B:$E,4,0)</f>
        <v>#N/A</v>
      </c>
      <c r="G14" s="122" t="e">
        <f t="shared" si="0"/>
        <v>#N/A</v>
      </c>
      <c r="H14" s="143">
        <f t="shared" si="1"/>
        <v>1</v>
      </c>
    </row>
    <row r="15" spans="1:9" s="105" customFormat="1" ht="21" customHeight="1" thickBot="1">
      <c r="A15" s="104"/>
      <c r="B15" s="52" t="s">
        <v>167</v>
      </c>
      <c r="C15" s="236"/>
      <c r="D15" s="130" t="e">
        <f>+D13+D14</f>
        <v>#N/A</v>
      </c>
      <c r="E15" s="131" t="e">
        <f>+E13+E14</f>
        <v>#N/A</v>
      </c>
      <c r="F15" s="107"/>
      <c r="G15" s="144" t="e">
        <f>ROUND(+(D15-E15),0)</f>
        <v>#N/A</v>
      </c>
      <c r="H15" s="145">
        <f t="shared" si="1"/>
        <v>1</v>
      </c>
    </row>
    <row r="16" spans="1:9" s="105" customFormat="1" ht="21" customHeight="1">
      <c r="A16" s="104"/>
      <c r="B16" s="243" t="s">
        <v>168</v>
      </c>
      <c r="C16" s="53"/>
      <c r="D16" s="132"/>
      <c r="E16" s="133"/>
      <c r="F16" s="106"/>
      <c r="G16" s="122"/>
      <c r="H16" s="143"/>
    </row>
    <row r="17" spans="1:9" s="105" customFormat="1" ht="21" customHeight="1">
      <c r="A17" s="104"/>
      <c r="B17" s="56" t="s">
        <v>156</v>
      </c>
      <c r="C17" s="47">
        <v>11</v>
      </c>
      <c r="D17" s="126" t="e">
        <f>+VLOOKUP(B17,[9]Activo!$B$15:$E$28,3,0)</f>
        <v>#N/A</v>
      </c>
      <c r="E17" s="126" t="e">
        <f>+VLOOKUP(B17,[9]Activo!$B$15:$E$28,4,0)</f>
        <v>#N/A</v>
      </c>
      <c r="G17" s="122" t="e">
        <f t="shared" ref="G17:G26" si="2">ROUND(+(D17-E17),0)</f>
        <v>#N/A</v>
      </c>
      <c r="H17" s="143">
        <f t="shared" si="1"/>
        <v>1</v>
      </c>
    </row>
    <row r="18" spans="1:9" s="105" customFormat="1" ht="21" customHeight="1">
      <c r="A18" s="104"/>
      <c r="B18" s="56" t="s">
        <v>158</v>
      </c>
      <c r="C18" s="47">
        <v>10</v>
      </c>
      <c r="D18" s="126" t="e">
        <f>+VLOOKUP(B18,[9]Activo!$B$15:$E$28,3,0)</f>
        <v>#N/A</v>
      </c>
      <c r="E18" s="126" t="e">
        <f>+VLOOKUP(B18,[9]Activo!$B$15:$E$28,4,0)</f>
        <v>#N/A</v>
      </c>
      <c r="G18" s="122" t="e">
        <f t="shared" si="2"/>
        <v>#N/A</v>
      </c>
      <c r="H18" s="143">
        <f t="shared" si="1"/>
        <v>1</v>
      </c>
      <c r="I18" s="105" t="s">
        <v>169</v>
      </c>
    </row>
    <row r="19" spans="1:9" s="105" customFormat="1" ht="21" customHeight="1">
      <c r="A19" s="104"/>
      <c r="B19" s="56" t="s">
        <v>170</v>
      </c>
      <c r="C19" s="47">
        <v>5</v>
      </c>
      <c r="D19" s="126" t="e">
        <f>+VLOOKUP(B19,[9]Activo!$B$15:$E$28,3,0)</f>
        <v>#N/A</v>
      </c>
      <c r="E19" s="126" t="e">
        <f>+VLOOKUP(B19,[9]Activo!$B$15:$E$28,4,0)</f>
        <v>#N/A</v>
      </c>
      <c r="G19" s="122" t="e">
        <f t="shared" si="2"/>
        <v>#N/A</v>
      </c>
      <c r="H19" s="143">
        <f t="shared" si="1"/>
        <v>1</v>
      </c>
    </row>
    <row r="20" spans="1:9" s="105" customFormat="1" ht="21" customHeight="1">
      <c r="A20" s="104"/>
      <c r="B20" s="56" t="s">
        <v>171</v>
      </c>
      <c r="C20" s="47"/>
      <c r="D20" s="126" t="e">
        <f>+VLOOKUP(B20,[9]Activo!$B$15:$E$28,3,0)</f>
        <v>#N/A</v>
      </c>
      <c r="E20" s="126" t="e">
        <f>+VLOOKUP(B20,[9]Activo!$B$15:$E$28,4,0)</f>
        <v>#N/A</v>
      </c>
      <c r="G20" s="122"/>
      <c r="H20" s="143"/>
    </row>
    <row r="21" spans="1:9" s="105" customFormat="1" ht="21" customHeight="1">
      <c r="A21" s="104"/>
      <c r="B21" s="56" t="s">
        <v>172</v>
      </c>
      <c r="C21" s="47">
        <v>12</v>
      </c>
      <c r="D21" s="126" t="e">
        <f>+VLOOKUP(B21,[9]Activo!$B$15:$E$28,3,0)</f>
        <v>#N/A</v>
      </c>
      <c r="E21" s="126" t="e">
        <f>+VLOOKUP(B21,[9]Activo!$B$15:$E$28,4,0)</f>
        <v>#N/A</v>
      </c>
      <c r="G21" s="122" t="e">
        <f t="shared" si="2"/>
        <v>#N/A</v>
      </c>
      <c r="H21" s="143">
        <f t="shared" si="1"/>
        <v>1</v>
      </c>
      <c r="I21" s="105" t="s">
        <v>173</v>
      </c>
    </row>
    <row r="22" spans="1:9" s="105" customFormat="1" ht="21" customHeight="1">
      <c r="A22" s="104"/>
      <c r="B22" s="56" t="s">
        <v>174</v>
      </c>
      <c r="C22" s="47">
        <v>13</v>
      </c>
      <c r="D22" s="126" t="e">
        <f>+VLOOKUP(B22,[9]Activo!$B$15:$E$28,3,0)</f>
        <v>#N/A</v>
      </c>
      <c r="E22" s="126" t="e">
        <f>+VLOOKUP(B22,[9]Activo!$B$15:$E$28,4,0)</f>
        <v>#N/A</v>
      </c>
      <c r="G22" s="122" t="e">
        <f t="shared" si="2"/>
        <v>#N/A</v>
      </c>
      <c r="H22" s="143">
        <f t="shared" si="1"/>
        <v>1</v>
      </c>
    </row>
    <row r="23" spans="1:9" s="105" customFormat="1" ht="21" customHeight="1">
      <c r="A23" s="104"/>
      <c r="B23" s="56" t="s">
        <v>175</v>
      </c>
      <c r="C23" s="47">
        <v>14</v>
      </c>
      <c r="D23" s="126" t="e">
        <f>+VLOOKUP(B23,[9]Activo!$B$15:$E$28,3,0)</f>
        <v>#N/A</v>
      </c>
      <c r="E23" s="126" t="e">
        <f>+VLOOKUP(B23,[9]Activo!$B$15:$E$28,4,0)</f>
        <v>#N/A</v>
      </c>
      <c r="G23" s="122" t="e">
        <f t="shared" si="2"/>
        <v>#N/A</v>
      </c>
      <c r="H23" s="143">
        <f t="shared" si="1"/>
        <v>1</v>
      </c>
      <c r="I23" s="105" t="s">
        <v>176</v>
      </c>
    </row>
    <row r="24" spans="1:9" s="105" customFormat="1" ht="21" customHeight="1">
      <c r="A24" s="104"/>
      <c r="B24" s="56" t="s">
        <v>177</v>
      </c>
      <c r="C24" s="47">
        <v>15</v>
      </c>
      <c r="D24" s="126" t="e">
        <f>+VLOOKUP(B24,[9]Activo!$B$15:$E$28,3,0)</f>
        <v>#N/A</v>
      </c>
      <c r="E24" s="126" t="e">
        <f>+VLOOKUP(B24,[9]Activo!$B$15:$E$28,4,0)</f>
        <v>#N/A</v>
      </c>
      <c r="G24" s="122" t="e">
        <f t="shared" ref="G24" si="3">ROUND(+(D24-E24),0)</f>
        <v>#N/A</v>
      </c>
      <c r="H24" s="143">
        <f t="shared" ref="H24" si="4">IFERROR(G24/E24,1)</f>
        <v>1</v>
      </c>
    </row>
    <row r="25" spans="1:9" s="105" customFormat="1" ht="21" customHeight="1" thickBot="1">
      <c r="A25" s="104"/>
      <c r="B25" s="56" t="s">
        <v>178</v>
      </c>
      <c r="C25" s="47">
        <v>16</v>
      </c>
      <c r="D25" s="126" t="e">
        <f>+VLOOKUP(B25,[9]Activo!$B$15:$E$28,3,0)</f>
        <v>#N/A</v>
      </c>
      <c r="E25" s="126" t="e">
        <f>+VLOOKUP(B25,[9]Activo!$B$15:$E$28,4,0)</f>
        <v>#N/A</v>
      </c>
      <c r="G25" s="122" t="e">
        <f t="shared" si="2"/>
        <v>#N/A</v>
      </c>
      <c r="H25" s="143">
        <f t="shared" si="1"/>
        <v>1</v>
      </c>
      <c r="I25" s="255"/>
    </row>
    <row r="26" spans="1:9" s="105" customFormat="1" ht="21" customHeight="1" thickBot="1">
      <c r="A26" s="104"/>
      <c r="B26" s="235" t="s">
        <v>179</v>
      </c>
      <c r="C26" s="236"/>
      <c r="D26" s="128" t="e">
        <f>SUM(D17:D25)</f>
        <v>#N/A</v>
      </c>
      <c r="E26" s="129" t="e">
        <f>SUM(E17:E25)</f>
        <v>#N/A</v>
      </c>
      <c r="F26" s="106"/>
      <c r="G26" s="144" t="e">
        <f t="shared" si="2"/>
        <v>#N/A</v>
      </c>
      <c r="H26" s="145">
        <f t="shared" si="1"/>
        <v>1</v>
      </c>
    </row>
    <row r="27" spans="1:9" s="104" customFormat="1" ht="11.25" customHeight="1" thickBot="1">
      <c r="A27" s="244"/>
      <c r="B27" s="56"/>
      <c r="C27" s="50"/>
      <c r="D27" s="126"/>
      <c r="E27" s="127"/>
      <c r="F27" s="105"/>
      <c r="G27" s="122"/>
      <c r="H27" s="143"/>
    </row>
    <row r="28" spans="1:9" s="105" customFormat="1" ht="21" customHeight="1" thickBot="1">
      <c r="B28" s="245" t="s">
        <v>180</v>
      </c>
      <c r="C28" s="54"/>
      <c r="D28" s="134" t="e">
        <f>+D15+D26</f>
        <v>#N/A</v>
      </c>
      <c r="E28" s="135" t="e">
        <f>+E15+E26</f>
        <v>#N/A</v>
      </c>
      <c r="F28" s="106"/>
      <c r="G28" s="144" t="e">
        <f>ROUND(+(D28-E28),0)</f>
        <v>#N/A</v>
      </c>
      <c r="H28" s="145">
        <f t="shared" si="1"/>
        <v>1</v>
      </c>
    </row>
    <row r="29" spans="1:9">
      <c r="B29" s="246"/>
      <c r="C29" s="246"/>
      <c r="D29" s="108"/>
      <c r="E29" s="108"/>
      <c r="F29" s="108"/>
      <c r="G29" s="124"/>
      <c r="H29" s="143"/>
    </row>
    <row r="30" spans="1:9" ht="14.4" thickBot="1">
      <c r="B30" s="246"/>
      <c r="C30" s="246"/>
      <c r="D30" s="108"/>
      <c r="E30" s="108"/>
      <c r="F30" s="108"/>
      <c r="G30" s="124"/>
      <c r="H30" s="143"/>
    </row>
    <row r="31" spans="1:9" s="105" customFormat="1" ht="20.25" customHeight="1">
      <c r="A31" s="239"/>
      <c r="B31" s="294" t="s">
        <v>181</v>
      </c>
      <c r="C31" s="289" t="s">
        <v>120</v>
      </c>
      <c r="D31" s="44">
        <f>+D3</f>
        <v>45657</v>
      </c>
      <c r="E31" s="45">
        <f>+E3</f>
        <v>45291</v>
      </c>
      <c r="G31" s="122"/>
      <c r="H31" s="143"/>
    </row>
    <row r="32" spans="1:9" s="105" customFormat="1" ht="18" customHeight="1">
      <c r="A32" s="104"/>
      <c r="B32" s="295"/>
      <c r="C32" s="290"/>
      <c r="D32" s="240" t="s">
        <v>19</v>
      </c>
      <c r="E32" s="241" t="s">
        <v>19</v>
      </c>
      <c r="G32" s="122"/>
      <c r="H32" s="143"/>
    </row>
    <row r="33" spans="1:9" s="105" customFormat="1" ht="18" customHeight="1">
      <c r="A33" s="104"/>
      <c r="B33" s="243" t="s">
        <v>182</v>
      </c>
      <c r="C33" s="247"/>
      <c r="D33" s="48"/>
      <c r="E33" s="49"/>
      <c r="G33" s="122"/>
      <c r="H33" s="143"/>
    </row>
    <row r="34" spans="1:9" s="104" customFormat="1" ht="18" customHeight="1">
      <c r="B34" s="56" t="s">
        <v>183</v>
      </c>
      <c r="C34" s="47">
        <v>17</v>
      </c>
      <c r="D34" s="126" t="e">
        <f>+VLOOKUP(B34,[9]Pasivo!$B:$E,3,0)</f>
        <v>#N/A</v>
      </c>
      <c r="E34" s="126" t="e">
        <f>+VLOOKUP(B34,[9]Pasivo!$B:$E,4,0)</f>
        <v>#N/A</v>
      </c>
      <c r="F34" s="105"/>
      <c r="G34" s="122" t="e">
        <f t="shared" ref="G34:G42" si="5">ROUND(+(D34-E34),0)</f>
        <v>#N/A</v>
      </c>
      <c r="H34" s="143">
        <f t="shared" si="1"/>
        <v>1</v>
      </c>
      <c r="I34" s="104" t="s">
        <v>184</v>
      </c>
    </row>
    <row r="35" spans="1:9" s="104" customFormat="1" ht="18" customHeight="1">
      <c r="B35" s="56" t="s">
        <v>185</v>
      </c>
      <c r="C35" s="47">
        <v>15</v>
      </c>
      <c r="D35" s="126" t="e">
        <f>+VLOOKUP(B35,[9]Pasivo!$B:$E,3,0)</f>
        <v>#N/A</v>
      </c>
      <c r="E35" s="126" t="e">
        <f>+VLOOKUP(B35,[9]Pasivo!$B:$E,4,0)</f>
        <v>#N/A</v>
      </c>
      <c r="F35" s="105"/>
      <c r="G35" s="122" t="e">
        <f t="shared" ref="G35" si="6">ROUND(+(D35-E35),0)</f>
        <v>#N/A</v>
      </c>
      <c r="H35" s="143">
        <f t="shared" ref="H35" si="7">IFERROR(G35/E35,1)</f>
        <v>1</v>
      </c>
    </row>
    <row r="36" spans="1:9" s="104" customFormat="1" ht="18" customHeight="1">
      <c r="B36" s="56" t="s">
        <v>186</v>
      </c>
      <c r="C36" s="47">
        <v>18</v>
      </c>
      <c r="D36" s="126" t="e">
        <f>+VLOOKUP(B36,[9]Pasivo!$B:$E,3,0)</f>
        <v>#N/A</v>
      </c>
      <c r="E36" s="126" t="e">
        <f>+VLOOKUP(B36,[9]Pasivo!$B:$E,4,0)</f>
        <v>#N/A</v>
      </c>
      <c r="F36" s="105"/>
      <c r="G36" s="122" t="e">
        <f t="shared" si="5"/>
        <v>#N/A</v>
      </c>
      <c r="H36" s="143">
        <f t="shared" si="1"/>
        <v>1</v>
      </c>
      <c r="I36" s="105" t="s">
        <v>187</v>
      </c>
    </row>
    <row r="37" spans="1:9" s="104" customFormat="1" ht="18" customHeight="1">
      <c r="B37" s="56" t="s">
        <v>188</v>
      </c>
      <c r="C37" s="47">
        <v>6</v>
      </c>
      <c r="D37" s="126" t="e">
        <f>+VLOOKUP(B37,[9]Pasivo!$B:$E,3,0)</f>
        <v>#N/A</v>
      </c>
      <c r="E37" s="126" t="e">
        <f>+VLOOKUP(B37,[9]Pasivo!$B:$E,4,0)</f>
        <v>#N/A</v>
      </c>
      <c r="F37" s="105"/>
      <c r="G37" s="122" t="e">
        <f t="shared" si="5"/>
        <v>#N/A</v>
      </c>
      <c r="H37" s="143">
        <f t="shared" si="1"/>
        <v>1</v>
      </c>
    </row>
    <row r="38" spans="1:9" s="104" customFormat="1" ht="18" customHeight="1">
      <c r="B38" s="56" t="s">
        <v>189</v>
      </c>
      <c r="C38" s="47">
        <v>19</v>
      </c>
      <c r="D38" s="126" t="e">
        <f>+VLOOKUP(B38,[9]Pasivo!$B:$E,3,0)</f>
        <v>#N/A</v>
      </c>
      <c r="E38" s="126" t="e">
        <f>+VLOOKUP(B38,[9]Pasivo!$B:$E,4,0)</f>
        <v>#N/A</v>
      </c>
      <c r="F38" s="105"/>
      <c r="G38" s="122" t="e">
        <f t="shared" si="5"/>
        <v>#N/A</v>
      </c>
      <c r="H38" s="143">
        <f t="shared" si="1"/>
        <v>1</v>
      </c>
    </row>
    <row r="39" spans="1:9" s="104" customFormat="1" ht="18" customHeight="1">
      <c r="B39" s="56" t="s">
        <v>190</v>
      </c>
      <c r="C39" s="47">
        <v>8</v>
      </c>
      <c r="D39" s="126" t="e">
        <f>+VLOOKUP(B39,[9]Pasivo!$B:$E,3,0)</f>
        <v>#N/A</v>
      </c>
      <c r="E39" s="126" t="e">
        <f>+VLOOKUP(B39,[9]Pasivo!$B:$E,4,0)</f>
        <v>#N/A</v>
      </c>
      <c r="F39" s="105"/>
      <c r="G39" s="122" t="e">
        <f t="shared" si="5"/>
        <v>#N/A</v>
      </c>
      <c r="H39" s="143">
        <f t="shared" si="1"/>
        <v>1</v>
      </c>
    </row>
    <row r="40" spans="1:9" s="104" customFormat="1" ht="18" customHeight="1">
      <c r="B40" s="56" t="s">
        <v>191</v>
      </c>
      <c r="C40" s="47">
        <v>20</v>
      </c>
      <c r="D40" s="126" t="e">
        <f>+VLOOKUP(B40,[9]Pasivo!$B:$E,3,0)</f>
        <v>#N/A</v>
      </c>
      <c r="E40" s="126" t="e">
        <f>+VLOOKUP(B40,[9]Pasivo!$B:$E,4,0)</f>
        <v>#N/A</v>
      </c>
      <c r="F40" s="105"/>
      <c r="G40" s="122" t="e">
        <f t="shared" si="5"/>
        <v>#N/A</v>
      </c>
      <c r="H40" s="143">
        <f t="shared" si="1"/>
        <v>1</v>
      </c>
    </row>
    <row r="41" spans="1:9" s="104" customFormat="1" ht="18" customHeight="1" thickBot="1">
      <c r="B41" s="56" t="s">
        <v>192</v>
      </c>
      <c r="C41" s="47">
        <v>21</v>
      </c>
      <c r="D41" s="126" t="e">
        <f>+VLOOKUP(B41,[9]Pasivo!$B:$E,3,0)</f>
        <v>#N/A</v>
      </c>
      <c r="E41" s="126" t="e">
        <f>+VLOOKUP(B41,[9]Pasivo!$B:$E,4,0)</f>
        <v>#N/A</v>
      </c>
      <c r="F41" s="105"/>
      <c r="G41" s="122" t="e">
        <f t="shared" si="5"/>
        <v>#N/A</v>
      </c>
      <c r="H41" s="143">
        <f t="shared" si="1"/>
        <v>1</v>
      </c>
      <c r="I41" s="104" t="s">
        <v>193</v>
      </c>
    </row>
    <row r="42" spans="1:9" s="105" customFormat="1" ht="28.2" thickBot="1">
      <c r="A42" s="104"/>
      <c r="B42" s="51" t="s">
        <v>194</v>
      </c>
      <c r="C42" s="236"/>
      <c r="D42" s="128" t="e">
        <f>SUM(D34:D41)</f>
        <v>#N/A</v>
      </c>
      <c r="E42" s="129" t="e">
        <f>SUM(E34:E41)</f>
        <v>#N/A</v>
      </c>
      <c r="G42" s="144" t="e">
        <f t="shared" si="5"/>
        <v>#N/A</v>
      </c>
      <c r="H42" s="145">
        <f t="shared" si="1"/>
        <v>1</v>
      </c>
    </row>
    <row r="43" spans="1:9" s="104" customFormat="1" ht="21.75" customHeight="1" thickBot="1">
      <c r="B43" s="56" t="s">
        <v>195</v>
      </c>
      <c r="C43" s="50"/>
      <c r="D43" s="126" t="e">
        <f>+VLOOKUP(B43,[9]Pasivo!$B:$E,3,0)</f>
        <v>#N/A</v>
      </c>
      <c r="E43" s="126" t="e">
        <f>+VLOOKUP(B43,[9]Pasivo!$B:$E,4,0)</f>
        <v>#N/A</v>
      </c>
      <c r="F43" s="105"/>
      <c r="G43" s="122" t="e">
        <f t="shared" ref="G43" si="8">ROUND(+(D43-E43),0)</f>
        <v>#N/A</v>
      </c>
      <c r="H43" s="143">
        <f t="shared" ref="H43" si="9">IFERROR(G43/E43,1)</f>
        <v>1</v>
      </c>
    </row>
    <row r="44" spans="1:9" s="105" customFormat="1" ht="21" customHeight="1" thickBot="1">
      <c r="A44" s="104"/>
      <c r="B44" s="235" t="s">
        <v>196</v>
      </c>
      <c r="C44" s="248"/>
      <c r="D44" s="128" t="e">
        <f>+D42+D43</f>
        <v>#N/A</v>
      </c>
      <c r="E44" s="129" t="e">
        <f>+E42+E43</f>
        <v>#N/A</v>
      </c>
      <c r="G44" s="144" t="e">
        <f>ROUND(+(D44-E44),0)</f>
        <v>#N/A</v>
      </c>
      <c r="H44" s="145">
        <f t="shared" si="1"/>
        <v>1</v>
      </c>
    </row>
    <row r="45" spans="1:9" s="104" customFormat="1" ht="21" customHeight="1">
      <c r="B45" s="243" t="s">
        <v>197</v>
      </c>
      <c r="C45" s="247"/>
      <c r="D45" s="126"/>
      <c r="E45" s="127"/>
      <c r="F45" s="105"/>
      <c r="G45" s="122"/>
      <c r="H45" s="143"/>
    </row>
    <row r="46" spans="1:9" s="104" customFormat="1" ht="18" customHeight="1">
      <c r="B46" s="56" t="s">
        <v>198</v>
      </c>
      <c r="C46" s="47">
        <v>17</v>
      </c>
      <c r="D46" s="126" t="e">
        <f>+VLOOKUP(B46,[9]Pasivo!$B$16:$E$40,3,0)</f>
        <v>#N/A</v>
      </c>
      <c r="E46" s="126" t="e">
        <f>+VLOOKUP(B46,[9]Pasivo!$B$16:$E$40,4,0)</f>
        <v>#N/A</v>
      </c>
      <c r="F46" s="105"/>
      <c r="G46" s="122" t="e">
        <f t="shared" ref="G46:G54" si="10">ROUND(+(D46-E46),0)</f>
        <v>#N/A</v>
      </c>
      <c r="H46" s="143">
        <f t="shared" si="1"/>
        <v>1</v>
      </c>
      <c r="I46" s="104" t="s">
        <v>199</v>
      </c>
    </row>
    <row r="47" spans="1:9" s="104" customFormat="1" ht="18" customHeight="1">
      <c r="B47" s="56" t="s">
        <v>185</v>
      </c>
      <c r="C47" s="47">
        <v>15</v>
      </c>
      <c r="D47" s="126" t="e">
        <f>+VLOOKUP(B47,[9]Pasivo!$B$16:$E$40,3,0)</f>
        <v>#N/A</v>
      </c>
      <c r="E47" s="126" t="e">
        <f>+VLOOKUP(B47,[9]Pasivo!$B$16:$E$40,4,0)</f>
        <v>#N/A</v>
      </c>
      <c r="F47" s="105"/>
      <c r="G47" s="122" t="e">
        <f t="shared" ref="G47" si="11">ROUND(+(D47-E47),0)</f>
        <v>#N/A</v>
      </c>
      <c r="H47" s="143">
        <f t="shared" ref="H47" si="12">IFERROR(G47/E47,1)</f>
        <v>1</v>
      </c>
    </row>
    <row r="48" spans="1:9" s="104" customFormat="1" ht="18" customHeight="1">
      <c r="B48" s="56" t="s">
        <v>200</v>
      </c>
      <c r="C48" s="47">
        <v>18</v>
      </c>
      <c r="D48" s="126" t="e">
        <f>+VLOOKUP(B48,[9]Pasivo!$B$16:$E$40,3,0)</f>
        <v>#N/A</v>
      </c>
      <c r="E48" s="126" t="e">
        <f>+VLOOKUP(B48,[9]Pasivo!$B$16:$E$40,4,0)</f>
        <v>#N/A</v>
      </c>
      <c r="F48" s="105"/>
      <c r="G48" s="122" t="e">
        <f t="shared" si="10"/>
        <v>#N/A</v>
      </c>
      <c r="H48" s="143">
        <f t="shared" si="1"/>
        <v>1</v>
      </c>
    </row>
    <row r="49" spans="1:8" s="104" customFormat="1" ht="18" customHeight="1">
      <c r="B49" s="56" t="s">
        <v>188</v>
      </c>
      <c r="C49" s="47"/>
      <c r="D49" s="126" t="e">
        <f>+VLOOKUP(B49,[9]Pasivo!$B$16:$E$40,3,0)</f>
        <v>#N/A</v>
      </c>
      <c r="E49" s="126" t="e">
        <f>+VLOOKUP(B49,[9]Pasivo!$B$16:$E$40,4,0)</f>
        <v>#N/A</v>
      </c>
      <c r="F49" s="105"/>
      <c r="G49" s="122" t="e">
        <f t="shared" ref="G49" si="13">ROUND(+(D49-E49),0)</f>
        <v>#N/A</v>
      </c>
      <c r="H49" s="143">
        <f t="shared" ref="H49" si="14">IFERROR(G49/E49,1)</f>
        <v>1</v>
      </c>
    </row>
    <row r="50" spans="1:8" s="104" customFormat="1" ht="18" customHeight="1">
      <c r="B50" s="56" t="s">
        <v>189</v>
      </c>
      <c r="C50" s="47">
        <v>19</v>
      </c>
      <c r="D50" s="126" t="e">
        <f>+VLOOKUP(B50,[9]Pasivo!$B$16:$E$40,3,0)</f>
        <v>#N/A</v>
      </c>
      <c r="E50" s="126" t="e">
        <f>+VLOOKUP(B50,[9]Pasivo!$B$16:$E$40,4,0)</f>
        <v>#N/A</v>
      </c>
      <c r="F50" s="105"/>
      <c r="G50" s="122" t="e">
        <f t="shared" si="10"/>
        <v>#N/A</v>
      </c>
      <c r="H50" s="143">
        <f t="shared" si="1"/>
        <v>1</v>
      </c>
    </row>
    <row r="51" spans="1:8" s="104" customFormat="1" ht="18" customHeight="1">
      <c r="B51" s="56" t="s">
        <v>201</v>
      </c>
      <c r="C51" s="47">
        <v>16</v>
      </c>
      <c r="D51" s="126" t="e">
        <f>+VLOOKUP(B51,[9]Pasivo!$B$16:$E$40,3,0)</f>
        <v>#N/A</v>
      </c>
      <c r="E51" s="126" t="e">
        <f>+VLOOKUP(B51,[9]Pasivo!$B$16:$E$40,4,0)</f>
        <v>#N/A</v>
      </c>
      <c r="F51" s="105"/>
      <c r="G51" s="122" t="e">
        <f t="shared" si="10"/>
        <v>#N/A</v>
      </c>
      <c r="H51" s="143">
        <f t="shared" si="1"/>
        <v>1</v>
      </c>
    </row>
    <row r="52" spans="1:8" s="104" customFormat="1" ht="18" customHeight="1">
      <c r="B52" s="56" t="s">
        <v>202</v>
      </c>
      <c r="C52" s="47">
        <v>20</v>
      </c>
      <c r="D52" s="126" t="e">
        <f>+VLOOKUP(B52,[9]Pasivo!$B$16:$E$40,3,0)</f>
        <v>#N/A</v>
      </c>
      <c r="E52" s="126" t="e">
        <f>+VLOOKUP(B52,[9]Pasivo!$B$16:$E$40,4,0)</f>
        <v>#N/A</v>
      </c>
      <c r="F52" s="105"/>
      <c r="G52" s="122" t="e">
        <f t="shared" si="10"/>
        <v>#N/A</v>
      </c>
      <c r="H52" s="143">
        <f t="shared" si="1"/>
        <v>1</v>
      </c>
    </row>
    <row r="53" spans="1:8" s="104" customFormat="1" ht="18" customHeight="1" thickBot="1">
      <c r="B53" s="56" t="s">
        <v>192</v>
      </c>
      <c r="C53" s="47">
        <v>21</v>
      </c>
      <c r="D53" s="126" t="e">
        <f>+VLOOKUP(B53,[9]Pasivo!$B$16:$E$40,3,0)</f>
        <v>#N/A</v>
      </c>
      <c r="E53" s="126" t="e">
        <f>+VLOOKUP(B53,[9]Pasivo!$B$16:$E$40,4,0)</f>
        <v>#N/A</v>
      </c>
      <c r="F53" s="105"/>
      <c r="G53" s="122" t="e">
        <f t="shared" si="10"/>
        <v>#N/A</v>
      </c>
      <c r="H53" s="143">
        <f t="shared" si="1"/>
        <v>1</v>
      </c>
    </row>
    <row r="54" spans="1:8" s="104" customFormat="1" ht="21" customHeight="1" thickBot="1">
      <c r="B54" s="235" t="s">
        <v>203</v>
      </c>
      <c r="C54" s="248"/>
      <c r="D54" s="128" t="e">
        <f>SUM(D46:D53)</f>
        <v>#N/A</v>
      </c>
      <c r="E54" s="129" t="e">
        <f>SUM(E46:E53)</f>
        <v>#N/A</v>
      </c>
      <c r="F54" s="105"/>
      <c r="G54" s="144" t="e">
        <f t="shared" si="10"/>
        <v>#N/A</v>
      </c>
      <c r="H54" s="145">
        <f t="shared" si="1"/>
        <v>1</v>
      </c>
    </row>
    <row r="55" spans="1:8" s="104" customFormat="1" ht="4.5" customHeight="1" thickBot="1">
      <c r="B55" s="56"/>
      <c r="C55" s="50"/>
      <c r="D55" s="126"/>
      <c r="E55" s="127"/>
      <c r="F55" s="105"/>
      <c r="G55" s="122"/>
      <c r="H55" s="143"/>
    </row>
    <row r="56" spans="1:8" s="104" customFormat="1" ht="21" customHeight="1" thickBot="1">
      <c r="B56" s="235" t="s">
        <v>204</v>
      </c>
      <c r="C56" s="248"/>
      <c r="D56" s="128" t="e">
        <f>+D54+D44</f>
        <v>#N/A</v>
      </c>
      <c r="E56" s="129" t="e">
        <f>+E54+E44</f>
        <v>#N/A</v>
      </c>
      <c r="F56" s="105"/>
      <c r="G56" s="144" t="e">
        <f>ROUND(+(D56-E56),0)</f>
        <v>#N/A</v>
      </c>
      <c r="H56" s="145">
        <f t="shared" ref="H56:H67" si="15">IFERROR(G56/E56,100)</f>
        <v>100</v>
      </c>
    </row>
    <row r="57" spans="1:8" s="104" customFormat="1" ht="21" customHeight="1">
      <c r="B57" s="243" t="s">
        <v>205</v>
      </c>
      <c r="C57" s="55"/>
      <c r="D57" s="136"/>
      <c r="E57" s="137"/>
      <c r="F57" s="105"/>
      <c r="G57" s="122"/>
      <c r="H57" s="143"/>
    </row>
    <row r="58" spans="1:8" s="104" customFormat="1" ht="18" customHeight="1">
      <c r="B58" s="56" t="s">
        <v>206</v>
      </c>
      <c r="C58" s="47">
        <v>22</v>
      </c>
      <c r="D58" s="126" t="e">
        <f>+VLOOKUP(B58,[9]Pasivo!$B:$E,3,0)</f>
        <v>#N/A</v>
      </c>
      <c r="E58" s="126" t="e">
        <f>+VLOOKUP(B58,[9]Pasivo!$B:$E,4,0)</f>
        <v>#N/A</v>
      </c>
      <c r="F58" s="105"/>
      <c r="G58" s="122" t="e">
        <f t="shared" ref="G58:G65" si="16">ROUND(+(D58-E58),0)</f>
        <v>#N/A</v>
      </c>
      <c r="H58" s="143">
        <f t="shared" si="15"/>
        <v>100</v>
      </c>
    </row>
    <row r="59" spans="1:8" s="104" customFormat="1" ht="18" customHeight="1">
      <c r="B59" s="56" t="s">
        <v>207</v>
      </c>
      <c r="C59" s="47">
        <v>22</v>
      </c>
      <c r="D59" s="126" t="e">
        <f>+VLOOKUP(B59,[9]Pasivo!$B:$E,3,0)</f>
        <v>#N/A</v>
      </c>
      <c r="E59" s="126" t="e">
        <f>+VLOOKUP(B59,[9]Pasivo!$B:$E,4,0)</f>
        <v>#N/A</v>
      </c>
      <c r="F59" s="105"/>
      <c r="G59" s="122" t="e">
        <f t="shared" si="16"/>
        <v>#N/A</v>
      </c>
      <c r="H59" s="143">
        <f t="shared" si="15"/>
        <v>100</v>
      </c>
    </row>
    <row r="60" spans="1:8" s="104" customFormat="1" ht="18" customHeight="1">
      <c r="B60" s="249" t="s">
        <v>208</v>
      </c>
      <c r="C60" s="47">
        <v>22</v>
      </c>
      <c r="D60" s="126" t="e">
        <f>+VLOOKUP(B60,[9]Pasivo!$B:$E,3,0)</f>
        <v>#N/A</v>
      </c>
      <c r="E60" s="126" t="e">
        <f>+VLOOKUP(B60,[9]Pasivo!$B:$E,4,0)</f>
        <v>#N/A</v>
      </c>
      <c r="F60" s="105"/>
      <c r="G60" s="122" t="e">
        <f t="shared" si="16"/>
        <v>#N/A</v>
      </c>
      <c r="H60" s="143">
        <f t="shared" si="15"/>
        <v>100</v>
      </c>
    </row>
    <row r="61" spans="1:8" s="105" customFormat="1" ht="18" customHeight="1">
      <c r="A61" s="104"/>
      <c r="B61" s="56" t="s">
        <v>209</v>
      </c>
      <c r="C61" s="47">
        <v>22</v>
      </c>
      <c r="D61" s="126" t="e">
        <f>+VLOOKUP(B61,[9]Pasivo!$B:$E,3,0)</f>
        <v>#N/A</v>
      </c>
      <c r="E61" s="126" t="e">
        <f>+VLOOKUP(B61,[9]Pasivo!$B:$E,4,0)</f>
        <v>#N/A</v>
      </c>
      <c r="G61" s="122" t="e">
        <f t="shared" si="16"/>
        <v>#N/A</v>
      </c>
      <c r="H61" s="143">
        <f t="shared" si="15"/>
        <v>100</v>
      </c>
    </row>
    <row r="62" spans="1:8" s="105" customFormat="1" ht="18" customHeight="1" thickBot="1">
      <c r="A62" s="104"/>
      <c r="B62" s="56" t="s">
        <v>210</v>
      </c>
      <c r="C62" s="47">
        <v>22</v>
      </c>
      <c r="D62" s="126" t="e">
        <f>+VLOOKUP(B62,[9]Pasivo!$B:$E,3,0)</f>
        <v>#N/A</v>
      </c>
      <c r="E62" s="126" t="e">
        <f>+VLOOKUP(B62,[9]Pasivo!$B:$E,4,0)</f>
        <v>#N/A</v>
      </c>
      <c r="G62" s="122" t="e">
        <f t="shared" si="16"/>
        <v>#N/A</v>
      </c>
      <c r="H62" s="143"/>
    </row>
    <row r="63" spans="1:8" s="105" customFormat="1" ht="21.75" customHeight="1" thickBot="1">
      <c r="A63" s="104"/>
      <c r="B63" s="250" t="s">
        <v>62</v>
      </c>
      <c r="C63" s="47"/>
      <c r="D63" s="132" t="e">
        <f>SUM(D58:D62)</f>
        <v>#N/A</v>
      </c>
      <c r="E63" s="133" t="e">
        <f>SUM(E58:E62)</f>
        <v>#N/A</v>
      </c>
      <c r="G63" s="144" t="e">
        <f>ROUND(+(D63-E63),0)</f>
        <v>#N/A</v>
      </c>
      <c r="H63" s="145">
        <f t="shared" si="15"/>
        <v>100</v>
      </c>
    </row>
    <row r="64" spans="1:8" s="105" customFormat="1" ht="21.75" customHeight="1" thickBot="1">
      <c r="A64" s="104"/>
      <c r="B64" s="56" t="s">
        <v>63</v>
      </c>
      <c r="C64" s="47">
        <v>23</v>
      </c>
      <c r="D64" s="126" t="e">
        <f>+VLOOKUP(B64,[9]Pasivo!$B:$E,3,0)</f>
        <v>#N/A</v>
      </c>
      <c r="E64" s="126" t="e">
        <f>+VLOOKUP(B64,[9]Pasivo!$B:$E,4,0)</f>
        <v>#N/A</v>
      </c>
      <c r="G64" s="122" t="e">
        <f t="shared" si="16"/>
        <v>#N/A</v>
      </c>
      <c r="H64" s="143">
        <f t="shared" si="15"/>
        <v>100</v>
      </c>
    </row>
    <row r="65" spans="1:8" s="105" customFormat="1" ht="18" customHeight="1" thickBot="1">
      <c r="A65" s="104"/>
      <c r="B65" s="235" t="s">
        <v>211</v>
      </c>
      <c r="C65" s="57"/>
      <c r="D65" s="128" t="e">
        <f>+D63+D64</f>
        <v>#N/A</v>
      </c>
      <c r="E65" s="129" t="e">
        <f>+E63+E64</f>
        <v>#N/A</v>
      </c>
      <c r="G65" s="144" t="e">
        <f t="shared" si="16"/>
        <v>#N/A</v>
      </c>
      <c r="H65" s="145">
        <f t="shared" si="15"/>
        <v>100</v>
      </c>
    </row>
    <row r="66" spans="1:8" s="104" customFormat="1" ht="11.25" customHeight="1" thickBot="1">
      <c r="B66" s="56"/>
      <c r="C66" s="50"/>
      <c r="D66" s="126"/>
      <c r="E66" s="127"/>
      <c r="F66" s="105"/>
      <c r="G66" s="122"/>
      <c r="H66" s="143"/>
    </row>
    <row r="67" spans="1:8" s="105" customFormat="1" ht="20.25" customHeight="1" thickBot="1">
      <c r="A67" s="104"/>
      <c r="B67" s="245" t="s">
        <v>212</v>
      </c>
      <c r="C67" s="251"/>
      <c r="D67" s="134" t="e">
        <f>+D65+D56</f>
        <v>#N/A</v>
      </c>
      <c r="E67" s="135" t="e">
        <f>+E65+E56</f>
        <v>#N/A</v>
      </c>
      <c r="G67" s="144" t="e">
        <f>ROUND(+(D67-E67),0)</f>
        <v>#N/A</v>
      </c>
      <c r="H67" s="145">
        <f t="shared" si="15"/>
        <v>100</v>
      </c>
    </row>
    <row r="69" spans="1:8" ht="15" customHeight="1">
      <c r="B69" s="252" t="s">
        <v>213</v>
      </c>
      <c r="C69" s="252"/>
      <c r="D69" s="253" t="e">
        <f>+D67-D28</f>
        <v>#N/A</v>
      </c>
      <c r="E69" s="253" t="e">
        <f>+E67-E28</f>
        <v>#N/A</v>
      </c>
    </row>
  </sheetData>
  <mergeCells count="5">
    <mergeCell ref="B3:B4"/>
    <mergeCell ref="C3:C4"/>
    <mergeCell ref="B31:B32"/>
    <mergeCell ref="C31:C32"/>
    <mergeCell ref="G3:H3"/>
  </mergeCells>
  <pageMargins left="0.27559055118110237" right="0.47244094488188981" top="0.74803149606299213" bottom="0.74803149606299213" header="0.31496062992125984" footer="0.31496062992125984"/>
  <pageSetup fitToHeight="2" orientation="portrait" r:id="rId1"/>
  <rowBreaks count="1" manualBreakCount="1">
    <brk id="28" min="1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2">
    <tabColor rgb="FF92D050"/>
    <pageSetUpPr fitToPage="1"/>
  </sheetPr>
  <dimension ref="B1:L72"/>
  <sheetViews>
    <sheetView showGridLines="0" zoomScale="90" zoomScaleNormal="90" workbookViewId="0">
      <selection activeCell="I32" sqref="I32"/>
    </sheetView>
  </sheetViews>
  <sheetFormatPr baseColWidth="10" defaultColWidth="11.44140625" defaultRowHeight="13.8"/>
  <cols>
    <col min="1" max="1" width="6.33203125" style="84" customWidth="1"/>
    <col min="2" max="2" width="71.6640625" style="84" customWidth="1"/>
    <col min="3" max="3" width="5.5546875" style="84" customWidth="1"/>
    <col min="4" max="4" width="14.5546875" style="84" bestFit="1" customWidth="1"/>
    <col min="5" max="5" width="12.44140625" style="84" bestFit="1" customWidth="1"/>
    <col min="6" max="6" width="4.6640625" style="84" customWidth="1"/>
    <col min="7" max="7" width="12" style="138" bestFit="1" customWidth="1"/>
    <col min="8" max="8" width="11.44140625" style="140"/>
    <col min="9" max="9" width="11.44140625" style="84"/>
    <col min="10" max="10" width="13.5546875" style="84" customWidth="1"/>
    <col min="11" max="11" width="12.44140625" style="84" bestFit="1" customWidth="1"/>
    <col min="12" max="16384" width="11.44140625" style="84"/>
  </cols>
  <sheetData>
    <row r="1" spans="2:12" ht="14.4" thickBot="1"/>
    <row r="2" spans="2:12" s="85" customFormat="1" ht="12" customHeight="1">
      <c r="B2" s="298" t="s">
        <v>214</v>
      </c>
      <c r="C2" s="300" t="s">
        <v>120</v>
      </c>
      <c r="D2" s="115" t="e">
        <f>+#REF! [10]Flow!$D$3</f>
        <v>#REF!</v>
      </c>
      <c r="E2" s="115" t="e">
        <f>+#REF! [10]Flow!$D$3</f>
        <v>#REF!</v>
      </c>
      <c r="G2" s="291" t="s">
        <v>123</v>
      </c>
      <c r="H2" s="292"/>
    </row>
    <row r="3" spans="2:12" s="85" customFormat="1" ht="12" customHeight="1">
      <c r="B3" s="299"/>
      <c r="C3" s="301"/>
      <c r="D3" s="86" t="s">
        <v>19</v>
      </c>
      <c r="E3" s="87" t="s">
        <v>19</v>
      </c>
      <c r="G3" s="150" t="s">
        <v>19</v>
      </c>
      <c r="H3" s="151" t="s">
        <v>113</v>
      </c>
    </row>
    <row r="4" spans="2:12" s="90" customFormat="1" ht="21" customHeight="1">
      <c r="B4" s="80" t="s">
        <v>215</v>
      </c>
      <c r="C4" s="81"/>
      <c r="D4" s="159" t="e">
        <f>+VLOOKUP(B4,#REF! [10]Flow!$B:$E,3,0)</f>
        <v>#REF!</v>
      </c>
      <c r="E4" s="159" t="e">
        <f>+VLOOKUP(B4,#REF! [10]Flow!$B:$E,4,0)</f>
        <v>#REF!</v>
      </c>
      <c r="F4" s="89"/>
      <c r="G4" s="122" t="e">
        <f>ROUND(+(D4-E4),0)</f>
        <v>#REF!</v>
      </c>
      <c r="H4" s="152">
        <f>+IFERROR(G4/E4,1)</f>
        <v>1</v>
      </c>
      <c r="J4" s="90" t="s">
        <v>215</v>
      </c>
      <c r="K4" s="116"/>
      <c r="L4" s="116"/>
    </row>
    <row r="5" spans="2:12" s="90" customFormat="1" ht="21" customHeight="1">
      <c r="B5" s="80" t="s">
        <v>216</v>
      </c>
      <c r="C5" s="81"/>
      <c r="D5" s="159" t="e">
        <f>+VLOOKUP(B5,#REF! [10]Flow!$B:$E,3,0)</f>
        <v>#REF!</v>
      </c>
      <c r="E5" s="159" t="e">
        <f>+VLOOKUP(B5,#REF! [10]Flow!$B:$E,4,0)</f>
        <v>#REF!</v>
      </c>
      <c r="F5" s="89"/>
      <c r="G5" s="122" t="e">
        <f t="shared" ref="G5:G61" si="0">ROUND(+(D5-E5),0)</f>
        <v>#REF!</v>
      </c>
      <c r="H5" s="152"/>
      <c r="J5" s="90" t="s">
        <v>216</v>
      </c>
    </row>
    <row r="6" spans="2:12" s="90" customFormat="1" ht="21" customHeight="1">
      <c r="B6" s="80" t="s">
        <v>217</v>
      </c>
      <c r="C6" s="81"/>
      <c r="D6" s="159" t="e">
        <f>+VLOOKUP(B6,#REF! [10]Flow!$B:$E,3,0)</f>
        <v>#REF!</v>
      </c>
      <c r="E6" s="159" t="e">
        <f>+VLOOKUP(B6,#REF! [10]Flow!$B:$E,4,0)</f>
        <v>#REF!</v>
      </c>
      <c r="F6" s="89"/>
      <c r="G6" s="122" t="e">
        <f t="shared" si="0"/>
        <v>#REF!</v>
      </c>
      <c r="H6" s="152"/>
      <c r="J6" s="90" t="s">
        <v>217</v>
      </c>
    </row>
    <row r="7" spans="2:12" s="90" customFormat="1" ht="21" customHeight="1">
      <c r="B7" s="80" t="s">
        <v>218</v>
      </c>
      <c r="C7" s="81"/>
      <c r="D7" s="159" t="e">
        <f>+VLOOKUP(B7,#REF! [10]Flow!$B:$E,3,0)</f>
        <v>#REF!</v>
      </c>
      <c r="E7" s="159" t="e">
        <f>+VLOOKUP(B7,#REF! [10]Flow!$B:$E,4,0)</f>
        <v>#REF!</v>
      </c>
      <c r="F7" s="89"/>
      <c r="G7" s="122" t="e">
        <f t="shared" si="0"/>
        <v>#REF!</v>
      </c>
      <c r="H7" s="152">
        <f t="shared" ref="H7:H63" si="1">+IFERROR(G7/E7,1)</f>
        <v>1</v>
      </c>
      <c r="J7" s="90" t="s">
        <v>218</v>
      </c>
      <c r="K7" s="116"/>
      <c r="L7" s="116"/>
    </row>
    <row r="8" spans="2:12" s="90" customFormat="1" ht="21" customHeight="1">
      <c r="B8" s="80" t="s">
        <v>219</v>
      </c>
      <c r="C8" s="81"/>
      <c r="D8" s="159" t="e">
        <f>+VLOOKUP(B8,#REF! [10]Flow!$B:$E,3,0)</f>
        <v>#REF!</v>
      </c>
      <c r="E8" s="159" t="e">
        <f>+VLOOKUP(B8,#REF! [10]Flow!$B:$E,4,0)</f>
        <v>#REF!</v>
      </c>
      <c r="F8" s="89"/>
      <c r="G8" s="122" t="e">
        <f t="shared" si="0"/>
        <v>#REF!</v>
      </c>
      <c r="H8" s="152">
        <f t="shared" si="1"/>
        <v>1</v>
      </c>
      <c r="J8" s="90" t="s">
        <v>219</v>
      </c>
      <c r="K8" s="116"/>
      <c r="L8" s="116"/>
    </row>
    <row r="9" spans="2:12" s="90" customFormat="1" ht="21" customHeight="1">
      <c r="B9" s="82" t="s">
        <v>220</v>
      </c>
      <c r="C9" s="81"/>
      <c r="D9" s="159" t="e">
        <f>+VLOOKUP(B9,#REF! [10]Flow!$B:$E,3,0)</f>
        <v>#REF!</v>
      </c>
      <c r="E9" s="159" t="e">
        <f>+VLOOKUP(B9,#REF! [10]Flow!$B:$E,4,0)</f>
        <v>#REF!</v>
      </c>
      <c r="F9" s="89"/>
      <c r="G9" s="123" t="e">
        <f t="shared" si="0"/>
        <v>#REF!</v>
      </c>
      <c r="H9" s="154">
        <f t="shared" si="1"/>
        <v>1</v>
      </c>
      <c r="J9" s="90" t="s">
        <v>220</v>
      </c>
      <c r="K9" s="116"/>
      <c r="L9" s="116"/>
    </row>
    <row r="10" spans="2:12" s="90" customFormat="1" ht="21" customHeight="1">
      <c r="B10" s="80" t="s">
        <v>221</v>
      </c>
      <c r="C10" s="81"/>
      <c r="D10" s="159" t="e">
        <f>+VLOOKUP(B10,#REF! [10]Flow!$B:$E,3,0)</f>
        <v>#REF!</v>
      </c>
      <c r="E10" s="159" t="e">
        <f>+VLOOKUP(B10,#REF! [10]Flow!$B:$E,4,0)</f>
        <v>#REF!</v>
      </c>
      <c r="F10" s="89"/>
      <c r="G10" s="193" t="e">
        <f t="shared" si="0"/>
        <v>#REF!</v>
      </c>
      <c r="H10" s="152">
        <f t="shared" si="1"/>
        <v>1</v>
      </c>
      <c r="J10" s="90" t="s">
        <v>221</v>
      </c>
      <c r="K10" s="116"/>
      <c r="L10" s="116"/>
    </row>
    <row r="11" spans="2:12" s="90" customFormat="1" ht="21" customHeight="1">
      <c r="B11" s="80" t="s">
        <v>222</v>
      </c>
      <c r="C11" s="81"/>
      <c r="D11" s="159" t="e">
        <f>+VLOOKUP(B11,#REF! [10]Flow!$B:$E,3,0)</f>
        <v>#REF!</v>
      </c>
      <c r="E11" s="159" t="e">
        <f>+VLOOKUP(B11,#REF! [10]Flow!$B:$E,4,0)</f>
        <v>#REF!</v>
      </c>
      <c r="F11" s="89"/>
      <c r="G11" s="122" t="e">
        <f t="shared" si="0"/>
        <v>#REF!</v>
      </c>
      <c r="H11" s="152">
        <f t="shared" si="1"/>
        <v>1</v>
      </c>
      <c r="J11" s="90" t="s">
        <v>222</v>
      </c>
      <c r="K11" s="116"/>
      <c r="L11" s="116"/>
    </row>
    <row r="12" spans="2:12" s="90" customFormat="1" ht="21" customHeight="1">
      <c r="B12" s="80" t="s">
        <v>223</v>
      </c>
      <c r="C12" s="83"/>
      <c r="D12" s="159" t="e">
        <f>+VLOOKUP(B12,#REF! [10]Flow!$B:$E,3,0)</f>
        <v>#REF!</v>
      </c>
      <c r="E12" s="159" t="e">
        <f>+VLOOKUP(B12,#REF! [10]Flow!$B:$E,4,0)</f>
        <v>#REF!</v>
      </c>
      <c r="F12" s="89"/>
      <c r="G12" s="122" t="e">
        <f t="shared" si="0"/>
        <v>#REF!</v>
      </c>
      <c r="H12" s="152">
        <f t="shared" si="1"/>
        <v>1</v>
      </c>
      <c r="J12" s="90" t="s">
        <v>223</v>
      </c>
      <c r="K12" s="116"/>
      <c r="L12" s="116"/>
    </row>
    <row r="13" spans="2:12" s="90" customFormat="1" ht="21" customHeight="1">
      <c r="B13" s="80" t="s">
        <v>224</v>
      </c>
      <c r="C13" s="81"/>
      <c r="D13" s="159" t="e">
        <f>+VLOOKUP(B13,#REF! [10]Flow!$B:$E,3,0)</f>
        <v>#REF!</v>
      </c>
      <c r="E13" s="159" t="e">
        <f>+VLOOKUP(B13,#REF! [10]Flow!$B:$E,4,0)</f>
        <v>#REF!</v>
      </c>
      <c r="F13" s="89"/>
      <c r="G13" s="193" t="e">
        <f>ROUND(+(D13-E13),0)</f>
        <v>#REF!</v>
      </c>
      <c r="H13" s="152">
        <f t="shared" si="1"/>
        <v>1</v>
      </c>
      <c r="J13" s="90" t="s">
        <v>224</v>
      </c>
      <c r="K13" s="116"/>
      <c r="L13" s="116"/>
    </row>
    <row r="14" spans="2:12" s="90" customFormat="1" ht="21" customHeight="1">
      <c r="B14" s="80" t="s">
        <v>225</v>
      </c>
      <c r="C14" s="81"/>
      <c r="D14" s="159" t="e">
        <f>+VLOOKUP(B14,#REF! [10]Flow!$B:$E,3,0)</f>
        <v>#REF!</v>
      </c>
      <c r="E14" s="159" t="e">
        <f>+VLOOKUP(B14,#REF! [10]Flow!$B:$E,4,0)</f>
        <v>#REF!</v>
      </c>
      <c r="F14" s="89"/>
      <c r="G14" s="122" t="e">
        <f t="shared" si="0"/>
        <v>#REF!</v>
      </c>
      <c r="H14" s="152">
        <f t="shared" si="1"/>
        <v>1</v>
      </c>
      <c r="I14" s="90" t="s">
        <v>226</v>
      </c>
      <c r="J14" s="90" t="s">
        <v>225</v>
      </c>
      <c r="K14" s="116"/>
      <c r="L14" s="116"/>
    </row>
    <row r="15" spans="2:12" s="90" customFormat="1" ht="21" customHeight="1">
      <c r="B15" s="82" t="s">
        <v>227</v>
      </c>
      <c r="C15" s="81"/>
      <c r="D15" s="159" t="e">
        <f>+VLOOKUP(B15,#REF! [10]Flow!$B:$E,3,0)</f>
        <v>#REF!</v>
      </c>
      <c r="E15" s="159" t="e">
        <f>+VLOOKUP(B15,#REF! [10]Flow!$B:$E,4,0)</f>
        <v>#REF!</v>
      </c>
      <c r="F15" s="89"/>
      <c r="G15" s="123" t="e">
        <f t="shared" si="0"/>
        <v>#REF!</v>
      </c>
      <c r="H15" s="154">
        <f t="shared" si="1"/>
        <v>1</v>
      </c>
      <c r="J15" s="90" t="s">
        <v>227</v>
      </c>
      <c r="K15" s="116"/>
      <c r="L15" s="116"/>
    </row>
    <row r="16" spans="2:12" s="90" customFormat="1" ht="21" customHeight="1">
      <c r="B16" s="80" t="s">
        <v>228</v>
      </c>
      <c r="C16" s="81"/>
      <c r="D16" s="159" t="e">
        <f>+VLOOKUP(B16,#REF! [10]Flow!$B:$E,3,0)</f>
        <v>#REF!</v>
      </c>
      <c r="E16" s="159" t="e">
        <f>+VLOOKUP(B16,#REF! [10]Flow!$B:$E,4,0)</f>
        <v>#REF!</v>
      </c>
      <c r="F16" s="89"/>
      <c r="G16" s="122"/>
      <c r="H16" s="152">
        <f t="shared" si="1"/>
        <v>1</v>
      </c>
      <c r="J16" s="90" t="s">
        <v>228</v>
      </c>
      <c r="K16" s="116"/>
      <c r="L16" s="116"/>
    </row>
    <row r="17" spans="2:12" s="90" customFormat="1" ht="21" customHeight="1">
      <c r="B17" s="80" t="s">
        <v>229</v>
      </c>
      <c r="C17" s="81"/>
      <c r="D17" s="159" t="e">
        <f>+VLOOKUP(B17,#REF! [10]Flow!$B:$E,3,0)</f>
        <v>#REF!</v>
      </c>
      <c r="E17" s="159" t="e">
        <f>+VLOOKUP(B17,#REF! [10]Flow!$B:$E,4,0)</f>
        <v>#REF!</v>
      </c>
      <c r="F17" s="89"/>
      <c r="G17" s="122"/>
      <c r="H17" s="152">
        <f t="shared" si="1"/>
        <v>1</v>
      </c>
      <c r="J17" s="90" t="s">
        <v>229</v>
      </c>
      <c r="K17" s="116"/>
      <c r="L17" s="116"/>
    </row>
    <row r="18" spans="2:12" s="90" customFormat="1" ht="21" customHeight="1">
      <c r="B18" s="80" t="s">
        <v>230</v>
      </c>
      <c r="C18" s="81"/>
      <c r="D18" s="159" t="e">
        <f>+VLOOKUP(B18,#REF! [10]Flow!$B:$E,3,0)</f>
        <v>#REF!</v>
      </c>
      <c r="E18" s="159" t="e">
        <f>+VLOOKUP(B18,#REF! [10]Flow!$B:$E,4,0)</f>
        <v>#REF!</v>
      </c>
      <c r="F18" s="89"/>
      <c r="G18" s="193" t="e">
        <f t="shared" si="0"/>
        <v>#REF!</v>
      </c>
      <c r="H18" s="152">
        <f t="shared" si="1"/>
        <v>1</v>
      </c>
      <c r="J18" s="90" t="s">
        <v>230</v>
      </c>
      <c r="K18" s="116"/>
      <c r="L18" s="116"/>
    </row>
    <row r="19" spans="2:12" s="90" customFormat="1" ht="21" customHeight="1">
      <c r="B19" s="80" t="s">
        <v>231</v>
      </c>
      <c r="C19" s="81"/>
      <c r="D19" s="159" t="e">
        <f>+VLOOKUP(B19,#REF! [10]Flow!$B:$E,3,0)</f>
        <v>#REF!</v>
      </c>
      <c r="E19" s="159" t="e">
        <f>+VLOOKUP(B19,#REF! [10]Flow!$B:$E,4,0)</f>
        <v>#REF!</v>
      </c>
      <c r="F19" s="89"/>
      <c r="G19" s="122" t="e">
        <f t="shared" si="0"/>
        <v>#REF!</v>
      </c>
      <c r="H19" s="152">
        <f t="shared" si="1"/>
        <v>1</v>
      </c>
      <c r="I19" s="90" t="s">
        <v>232</v>
      </c>
      <c r="J19" s="90" t="s">
        <v>231</v>
      </c>
      <c r="K19" s="116"/>
      <c r="L19" s="116"/>
    </row>
    <row r="20" spans="2:12" s="90" customFormat="1" ht="21" customHeight="1">
      <c r="B20" s="80" t="s">
        <v>233</v>
      </c>
      <c r="C20" s="81"/>
      <c r="D20" s="159" t="e">
        <f>+VLOOKUP(B20,#REF! [10]Flow!$B:$E,3,0)</f>
        <v>#REF!</v>
      </c>
      <c r="E20" s="159" t="e">
        <f>+VLOOKUP(B20,#REF! [10]Flow!$B:$E,4,0)</f>
        <v>#REF!</v>
      </c>
      <c r="F20" s="89"/>
      <c r="G20" s="193" t="e">
        <f t="shared" si="0"/>
        <v>#REF!</v>
      </c>
      <c r="H20" s="152">
        <f t="shared" si="1"/>
        <v>1</v>
      </c>
      <c r="J20" s="90" t="s">
        <v>233</v>
      </c>
      <c r="K20" s="116"/>
      <c r="L20" s="116"/>
    </row>
    <row r="21" spans="2:12" s="90" customFormat="1" ht="21" customHeight="1" thickBot="1">
      <c r="B21" s="80" t="s">
        <v>234</v>
      </c>
      <c r="C21" s="81"/>
      <c r="D21" s="159" t="e">
        <f>+VLOOKUP(B21,#REF! [10]Flow!$B:$E,3,0)</f>
        <v>#REF!</v>
      </c>
      <c r="E21" s="159" t="e">
        <f>+VLOOKUP(B21,#REF! [10]Flow!$B:$E,4,0)</f>
        <v>#REF!</v>
      </c>
      <c r="F21" s="89"/>
      <c r="G21" s="122" t="e">
        <f t="shared" si="0"/>
        <v>#REF!</v>
      </c>
      <c r="H21" s="152">
        <f t="shared" si="1"/>
        <v>1</v>
      </c>
      <c r="J21" s="90" t="s">
        <v>234</v>
      </c>
      <c r="K21" s="116"/>
      <c r="L21" s="116"/>
    </row>
    <row r="22" spans="2:12" s="90" customFormat="1" ht="21" customHeight="1" thickBot="1">
      <c r="B22" s="92" t="s">
        <v>235</v>
      </c>
      <c r="C22" s="93"/>
      <c r="D22" s="161" t="e">
        <f>+D9+D15+SUM(D16:D21)</f>
        <v>#REF!</v>
      </c>
      <c r="E22" s="161" t="e">
        <f>+E9+E15+SUM(E16:E21)</f>
        <v>#REF!</v>
      </c>
      <c r="F22" s="89"/>
      <c r="G22" s="144" t="e">
        <f>ROUND(+(D22-E22),0)</f>
        <v>#REF!</v>
      </c>
      <c r="H22" s="155">
        <f t="shared" si="1"/>
        <v>1</v>
      </c>
      <c r="K22" s="116"/>
      <c r="L22" s="116"/>
    </row>
    <row r="23" spans="2:12" s="90" customFormat="1" ht="21" customHeight="1">
      <c r="B23" s="91" t="s">
        <v>236</v>
      </c>
      <c r="C23" s="88"/>
      <c r="D23" s="159" t="e">
        <f>+VLOOKUP(B23,#REF! [10]Flow!$B$23:$E$48,3,0)</f>
        <v>#REF!</v>
      </c>
      <c r="E23" s="159" t="e">
        <f>+VLOOKUP(B23,#REF! [10]Flow!$B$23:$E$48,4,0)</f>
        <v>#REF!</v>
      </c>
      <c r="F23" s="89"/>
      <c r="G23" s="122" t="e">
        <f t="shared" si="0"/>
        <v>#REF!</v>
      </c>
      <c r="H23" s="152">
        <f t="shared" si="1"/>
        <v>1</v>
      </c>
      <c r="K23" s="116"/>
      <c r="L23" s="116"/>
    </row>
    <row r="24" spans="2:12" s="90" customFormat="1" ht="21" customHeight="1">
      <c r="B24" s="91" t="s">
        <v>237</v>
      </c>
      <c r="C24" s="88"/>
      <c r="D24" s="159" t="e">
        <f>+VLOOKUP(B24,#REF! [10]Flow!$B$23:$E$48,3,0)</f>
        <v>#REF!</v>
      </c>
      <c r="E24" s="159" t="e">
        <f>+VLOOKUP(B24,#REF! [10]Flow!$B$23:$E$48,4,0)</f>
        <v>#REF!</v>
      </c>
      <c r="F24" s="89"/>
      <c r="G24" s="122" t="e">
        <f t="shared" si="0"/>
        <v>#REF!</v>
      </c>
      <c r="H24" s="152">
        <f t="shared" si="1"/>
        <v>1</v>
      </c>
      <c r="K24" s="116"/>
      <c r="L24" s="116"/>
    </row>
    <row r="25" spans="2:12" s="90" customFormat="1" ht="21" customHeight="1">
      <c r="B25" s="91" t="s">
        <v>238</v>
      </c>
      <c r="C25" s="88"/>
      <c r="D25" s="159" t="e">
        <f>+VLOOKUP(B25,#REF! [10]Flow!$B$23:$E$48,3,0)</f>
        <v>#REF!</v>
      </c>
      <c r="E25" s="159" t="e">
        <f>+VLOOKUP(B25,#REF! [10]Flow!$B$23:$E$48,4,0)</f>
        <v>#REF!</v>
      </c>
      <c r="F25" s="89"/>
      <c r="G25" s="122" t="e">
        <f t="shared" si="0"/>
        <v>#REF!</v>
      </c>
      <c r="H25" s="152">
        <f t="shared" si="1"/>
        <v>1</v>
      </c>
      <c r="K25" s="116"/>
      <c r="L25" s="116"/>
    </row>
    <row r="26" spans="2:12" s="90" customFormat="1" ht="21" customHeight="1">
      <c r="B26" s="91" t="s">
        <v>239</v>
      </c>
      <c r="C26" s="88"/>
      <c r="D26" s="159" t="e">
        <f>+VLOOKUP(B26,#REF! [10]Flow!$B$23:$E$48,3,0)</f>
        <v>#REF!</v>
      </c>
      <c r="E26" s="159" t="e">
        <f>+VLOOKUP(B26,#REF! [10]Flow!$B$23:$E$48,4,0)</f>
        <v>#REF!</v>
      </c>
      <c r="F26" s="89"/>
      <c r="G26" s="122" t="e">
        <f t="shared" si="0"/>
        <v>#REF!</v>
      </c>
      <c r="H26" s="152">
        <f t="shared" si="1"/>
        <v>1</v>
      </c>
      <c r="K26" s="116"/>
      <c r="L26" s="116"/>
    </row>
    <row r="27" spans="2:12" s="90" customFormat="1" ht="21" customHeight="1">
      <c r="B27" s="91" t="s">
        <v>240</v>
      </c>
      <c r="C27" s="88"/>
      <c r="D27" s="159" t="e">
        <f>+VLOOKUP(B27,#REF! [10]Flow!$B$23:$E$48,3,0)</f>
        <v>#REF!</v>
      </c>
      <c r="E27" s="159" t="e">
        <f>+VLOOKUP(B27,#REF! [10]Flow!$B$23:$E$48,4,0)</f>
        <v>#REF!</v>
      </c>
      <c r="F27" s="89"/>
      <c r="G27" s="122" t="e">
        <f t="shared" si="0"/>
        <v>#REF!</v>
      </c>
      <c r="H27" s="152">
        <f t="shared" si="1"/>
        <v>1</v>
      </c>
      <c r="K27" s="116"/>
      <c r="L27" s="116"/>
    </row>
    <row r="28" spans="2:12" s="90" customFormat="1" ht="21" customHeight="1">
      <c r="B28" s="91" t="s">
        <v>241</v>
      </c>
      <c r="C28" s="88"/>
      <c r="D28" s="159" t="e">
        <f>+VLOOKUP(B28,#REF! [10]Flow!$B$23:$E$48,3,0)</f>
        <v>#REF!</v>
      </c>
      <c r="E28" s="159" t="e">
        <f>+VLOOKUP(B28,#REF! [10]Flow!$B$23:$E$48,4,0)</f>
        <v>#REF!</v>
      </c>
      <c r="F28" s="89"/>
      <c r="G28" s="122" t="e">
        <f t="shared" si="0"/>
        <v>#REF!</v>
      </c>
      <c r="H28" s="152">
        <f t="shared" si="1"/>
        <v>1</v>
      </c>
      <c r="K28" s="116"/>
      <c r="L28" s="116"/>
    </row>
    <row r="29" spans="2:12" s="90" customFormat="1" ht="21" customHeight="1">
      <c r="B29" s="91" t="s">
        <v>242</v>
      </c>
      <c r="C29" s="88"/>
      <c r="D29" s="159" t="e">
        <f>+VLOOKUP(B29,#REF! [10]Flow!$B$23:$E$48,3,0)</f>
        <v>#REF!</v>
      </c>
      <c r="E29" s="159" t="e">
        <f>+VLOOKUP(B29,#REF! [10]Flow!$B$23:$E$48,4,0)</f>
        <v>#REF!</v>
      </c>
      <c r="F29" s="89"/>
      <c r="G29" s="122" t="e">
        <f t="shared" si="0"/>
        <v>#REF!</v>
      </c>
      <c r="H29" s="152">
        <f t="shared" si="1"/>
        <v>1</v>
      </c>
      <c r="K29" s="116"/>
      <c r="L29" s="116"/>
    </row>
    <row r="30" spans="2:12" s="90" customFormat="1" ht="21" customHeight="1">
      <c r="B30" s="91" t="s">
        <v>243</v>
      </c>
      <c r="C30" s="88"/>
      <c r="D30" s="159" t="e">
        <f>+VLOOKUP(B30,#REF! [10]Flow!$B$23:$E$48,3,0)</f>
        <v>#REF!</v>
      </c>
      <c r="E30" s="159" t="e">
        <f>+VLOOKUP(B30,#REF! [10]Flow!$B$23:$E$48,4,0)</f>
        <v>#REF!</v>
      </c>
      <c r="F30" s="89"/>
      <c r="G30" s="122" t="e">
        <f t="shared" si="0"/>
        <v>#REF!</v>
      </c>
      <c r="H30" s="152">
        <f t="shared" si="1"/>
        <v>1</v>
      </c>
      <c r="K30" s="116"/>
      <c r="L30" s="116"/>
    </row>
    <row r="31" spans="2:12" s="90" customFormat="1" ht="21" customHeight="1">
      <c r="B31" s="91" t="s">
        <v>244</v>
      </c>
      <c r="C31" s="88"/>
      <c r="D31" s="159" t="e">
        <f>+VLOOKUP(B31,#REF! [10]Flow!$B$23:$E$48,3,0)</f>
        <v>#REF!</v>
      </c>
      <c r="E31" s="159" t="e">
        <f>+VLOOKUP(B31,#REF! [10]Flow!$B$23:$E$48,4,0)</f>
        <v>#REF!</v>
      </c>
      <c r="F31" s="89"/>
      <c r="G31" s="122" t="e">
        <f t="shared" si="0"/>
        <v>#REF!</v>
      </c>
      <c r="H31" s="152">
        <f t="shared" si="1"/>
        <v>1</v>
      </c>
      <c r="K31" s="116"/>
      <c r="L31" s="116"/>
    </row>
    <row r="32" spans="2:12" s="90" customFormat="1" ht="21" customHeight="1">
      <c r="B32" s="91" t="s">
        <v>245</v>
      </c>
      <c r="C32" s="88"/>
      <c r="D32" s="159" t="e">
        <f>+VLOOKUP(B32,#REF! [10]Flow!$B$23:$E$48,3,0)</f>
        <v>#REF!</v>
      </c>
      <c r="E32" s="159" t="e">
        <f>+VLOOKUP(B32,#REF! [10]Flow!$B$23:$E$48,4,0)</f>
        <v>#REF!</v>
      </c>
      <c r="F32" s="89"/>
      <c r="G32" s="122" t="e">
        <f t="shared" si="0"/>
        <v>#REF!</v>
      </c>
      <c r="H32" s="152">
        <f t="shared" si="1"/>
        <v>1</v>
      </c>
      <c r="K32" s="116"/>
      <c r="L32" s="116"/>
    </row>
    <row r="33" spans="2:12" s="90" customFormat="1" ht="21" customHeight="1">
      <c r="B33" s="91" t="s">
        <v>246</v>
      </c>
      <c r="C33" s="88"/>
      <c r="D33" s="159" t="e">
        <f>+VLOOKUP(B33,#REF! [10]Flow!$B$23:$E$48,3,0)</f>
        <v>#REF!</v>
      </c>
      <c r="E33" s="159" t="e">
        <f>+VLOOKUP(B33,#REF! [10]Flow!$B$23:$E$48,4,0)</f>
        <v>#REF!</v>
      </c>
      <c r="F33" s="89"/>
      <c r="G33" s="122" t="e">
        <f t="shared" si="0"/>
        <v>#REF!</v>
      </c>
      <c r="H33" s="152">
        <f t="shared" si="1"/>
        <v>1</v>
      </c>
      <c r="K33" s="116"/>
      <c r="L33" s="116"/>
    </row>
    <row r="34" spans="2:12" s="90" customFormat="1" ht="21" customHeight="1">
      <c r="B34" s="91" t="s">
        <v>247</v>
      </c>
      <c r="C34" s="88"/>
      <c r="D34" s="159" t="e">
        <f>+VLOOKUP(B34,#REF! [10]Flow!$B$23:$E$48,3,0)</f>
        <v>#REF!</v>
      </c>
      <c r="E34" s="159" t="e">
        <f>+VLOOKUP(B34,#REF! [10]Flow!$B$23:$E$48,4,0)</f>
        <v>#REF!</v>
      </c>
      <c r="F34" s="89"/>
      <c r="G34" s="122" t="e">
        <f t="shared" si="0"/>
        <v>#REF!</v>
      </c>
      <c r="H34" s="152">
        <f t="shared" si="1"/>
        <v>1</v>
      </c>
      <c r="K34" s="116"/>
      <c r="L34" s="116"/>
    </row>
    <row r="35" spans="2:12" s="90" customFormat="1" ht="21" customHeight="1">
      <c r="B35" s="91" t="s">
        <v>248</v>
      </c>
      <c r="C35" s="88"/>
      <c r="D35" s="159" t="e">
        <f>+VLOOKUP(B35,#REF! [10]Flow!$B$23:$E$48,3,0)</f>
        <v>#REF!</v>
      </c>
      <c r="E35" s="159" t="e">
        <f>+VLOOKUP(B35,#REF! [10]Flow!$B$23:$E$48,4,0)</f>
        <v>#REF!</v>
      </c>
      <c r="F35" s="89"/>
      <c r="G35" s="122" t="e">
        <f t="shared" si="0"/>
        <v>#REF!</v>
      </c>
      <c r="H35" s="152">
        <f t="shared" si="1"/>
        <v>1</v>
      </c>
      <c r="K35" s="116"/>
      <c r="L35" s="116"/>
    </row>
    <row r="36" spans="2:12" s="90" customFormat="1" ht="21" customHeight="1">
      <c r="B36" s="91" t="s">
        <v>249</v>
      </c>
      <c r="C36" s="88"/>
      <c r="D36" s="159" t="e">
        <f>+VLOOKUP(B36,#REF! [10]Flow!$B$23:$E$48,3,0)</f>
        <v>#REF!</v>
      </c>
      <c r="E36" s="159" t="e">
        <f>+VLOOKUP(B36,#REF! [10]Flow!$B$23:$E$48,4,0)</f>
        <v>#REF!</v>
      </c>
      <c r="F36" s="89"/>
      <c r="G36" s="122" t="e">
        <f t="shared" si="0"/>
        <v>#REF!</v>
      </c>
      <c r="H36" s="152">
        <f t="shared" si="1"/>
        <v>1</v>
      </c>
      <c r="K36" s="116"/>
      <c r="L36" s="116"/>
    </row>
    <row r="37" spans="2:12" s="90" customFormat="1" ht="21" customHeight="1">
      <c r="B37" s="91" t="s">
        <v>250</v>
      </c>
      <c r="C37" s="88"/>
      <c r="D37" s="159" t="e">
        <f>+VLOOKUP(B37,#REF! [10]Flow!$B$23:$E$48,3,0)</f>
        <v>#REF!</v>
      </c>
      <c r="E37" s="159" t="e">
        <f>+VLOOKUP(B37,#REF! [10]Flow!$B$23:$E$48,4,0)</f>
        <v>#REF!</v>
      </c>
      <c r="F37" s="89"/>
      <c r="G37" s="122" t="e">
        <f t="shared" si="0"/>
        <v>#REF!</v>
      </c>
      <c r="H37" s="152">
        <f t="shared" si="1"/>
        <v>1</v>
      </c>
      <c r="K37" s="116"/>
      <c r="L37" s="116"/>
    </row>
    <row r="38" spans="2:12" s="90" customFormat="1" ht="21" customHeight="1">
      <c r="B38" s="91" t="s">
        <v>251</v>
      </c>
      <c r="C38" s="88"/>
      <c r="D38" s="159" t="e">
        <f>+VLOOKUP(B38,#REF! [10]Flow!$B$23:$E$48,3,0)</f>
        <v>#REF!</v>
      </c>
      <c r="E38" s="159" t="e">
        <f>+VLOOKUP(B38,#REF! [10]Flow!$B$23:$E$48,4,0)</f>
        <v>#REF!</v>
      </c>
      <c r="F38" s="89"/>
      <c r="G38" s="122" t="e">
        <f t="shared" si="0"/>
        <v>#REF!</v>
      </c>
      <c r="H38" s="152">
        <f t="shared" si="1"/>
        <v>1</v>
      </c>
      <c r="K38" s="116"/>
      <c r="L38" s="116"/>
    </row>
    <row r="39" spans="2:12" s="90" customFormat="1" ht="21" customHeight="1">
      <c r="B39" s="91" t="s">
        <v>252</v>
      </c>
      <c r="C39" s="88"/>
      <c r="D39" s="159" t="e">
        <f>+VLOOKUP(B39,#REF! [10]Flow!$B$23:$E$48,3,0)</f>
        <v>#REF!</v>
      </c>
      <c r="E39" s="159" t="e">
        <f>+VLOOKUP(B39,#REF! [10]Flow!$B$23:$E$48,4,0)</f>
        <v>#REF!</v>
      </c>
      <c r="F39" s="89"/>
      <c r="G39" s="122" t="e">
        <f t="shared" si="0"/>
        <v>#REF!</v>
      </c>
      <c r="H39" s="152">
        <f t="shared" si="1"/>
        <v>1</v>
      </c>
      <c r="K39" s="116"/>
      <c r="L39" s="116"/>
    </row>
    <row r="40" spans="2:12" s="90" customFormat="1" ht="21" customHeight="1">
      <c r="B40" s="91" t="s">
        <v>253</v>
      </c>
      <c r="C40" s="88"/>
      <c r="D40" s="159" t="e">
        <f>+VLOOKUP(B40,#REF! [10]Flow!$B$23:$E$48,3,0)</f>
        <v>#REF!</v>
      </c>
      <c r="E40" s="159" t="e">
        <f>+VLOOKUP(B40,#REF! [10]Flow!$B$23:$E$48,4,0)</f>
        <v>#REF!</v>
      </c>
      <c r="F40" s="89"/>
      <c r="G40" s="122" t="e">
        <f t="shared" si="0"/>
        <v>#REF!</v>
      </c>
      <c r="H40" s="152">
        <f t="shared" si="1"/>
        <v>1</v>
      </c>
      <c r="K40" s="116"/>
      <c r="L40" s="116"/>
    </row>
    <row r="41" spans="2:12" s="90" customFormat="1" ht="21" customHeight="1">
      <c r="B41" s="91" t="s">
        <v>254</v>
      </c>
      <c r="C41" s="88"/>
      <c r="D41" s="159" t="e">
        <f>+VLOOKUP(B41,#REF! [10]Flow!$B$23:$E$48,3,0)</f>
        <v>#REF!</v>
      </c>
      <c r="E41" s="159" t="e">
        <f>+VLOOKUP(B41,#REF! [10]Flow!$B$23:$E$48,4,0)</f>
        <v>#REF!</v>
      </c>
      <c r="F41" s="89"/>
      <c r="G41" s="122" t="e">
        <f t="shared" si="0"/>
        <v>#REF!</v>
      </c>
      <c r="H41" s="152">
        <f t="shared" si="1"/>
        <v>1</v>
      </c>
      <c r="K41" s="116"/>
      <c r="L41" s="116"/>
    </row>
    <row r="42" spans="2:12" s="90" customFormat="1" ht="21" customHeight="1">
      <c r="B42" s="91" t="s">
        <v>255</v>
      </c>
      <c r="C42" s="88"/>
      <c r="D42" s="159" t="e">
        <f>+VLOOKUP(B42,#REF! [10]Flow!$B$23:$E$48,3,0)</f>
        <v>#REF!</v>
      </c>
      <c r="E42" s="159" t="e">
        <f>+VLOOKUP(B42,#REF! [10]Flow!$B$23:$E$48,4,0)</f>
        <v>#REF!</v>
      </c>
      <c r="F42" s="89"/>
      <c r="G42" s="122" t="e">
        <f t="shared" si="0"/>
        <v>#REF!</v>
      </c>
      <c r="H42" s="152">
        <f t="shared" si="1"/>
        <v>1</v>
      </c>
      <c r="K42" s="116"/>
      <c r="L42" s="116"/>
    </row>
    <row r="43" spans="2:12" s="90" customFormat="1" ht="21" customHeight="1">
      <c r="B43" s="91" t="s">
        <v>229</v>
      </c>
      <c r="C43" s="88"/>
      <c r="D43" s="159" t="e">
        <f>+VLOOKUP(B43,#REF! [10]Flow!$B$23:$E$48,3,0)</f>
        <v>#REF!</v>
      </c>
      <c r="E43" s="159" t="e">
        <f>+VLOOKUP(B43,#REF! [10]Flow!$B$23:$E$48,4,0)</f>
        <v>#REF!</v>
      </c>
      <c r="F43" s="89"/>
      <c r="G43" s="122" t="e">
        <f t="shared" si="0"/>
        <v>#REF!</v>
      </c>
      <c r="H43" s="152">
        <f t="shared" si="1"/>
        <v>1</v>
      </c>
      <c r="K43" s="116"/>
      <c r="L43" s="116"/>
    </row>
    <row r="44" spans="2:12" s="90" customFormat="1" ht="21" customHeight="1">
      <c r="B44" s="91" t="s">
        <v>231</v>
      </c>
      <c r="C44" s="88"/>
      <c r="D44" s="159" t="e">
        <f>+VLOOKUP(B44,#REF! [10]Flow!$B$23:$E$48,3,0)</f>
        <v>#REF!</v>
      </c>
      <c r="E44" s="159" t="e">
        <f>+VLOOKUP(B44,#REF! [10]Flow!$B$23:$E$48,4,0)</f>
        <v>#REF!</v>
      </c>
      <c r="F44" s="89"/>
      <c r="G44" s="122" t="e">
        <f t="shared" si="0"/>
        <v>#REF!</v>
      </c>
      <c r="H44" s="152">
        <f t="shared" si="1"/>
        <v>1</v>
      </c>
      <c r="K44" s="116"/>
      <c r="L44" s="116"/>
    </row>
    <row r="45" spans="2:12" s="90" customFormat="1" ht="21" customHeight="1">
      <c r="B45" s="91" t="s">
        <v>256</v>
      </c>
      <c r="C45" s="88"/>
      <c r="D45" s="159" t="e">
        <f>+VLOOKUP(B45,#REF! [10]Flow!$B$23:$E$48,3,0)</f>
        <v>#REF!</v>
      </c>
      <c r="E45" s="159" t="e">
        <f>+VLOOKUP(B45,#REF! [10]Flow!$B$23:$E$48,4,0)</f>
        <v>#REF!</v>
      </c>
      <c r="F45" s="89"/>
      <c r="G45" s="122" t="e">
        <f t="shared" si="0"/>
        <v>#REF!</v>
      </c>
      <c r="H45" s="152">
        <f t="shared" si="1"/>
        <v>1</v>
      </c>
      <c r="K45" s="116"/>
      <c r="L45" s="116"/>
    </row>
    <row r="46" spans="2:12" s="90" customFormat="1" ht="21" customHeight="1" thickBot="1">
      <c r="B46" s="91" t="s">
        <v>234</v>
      </c>
      <c r="C46" s="88"/>
      <c r="D46" s="159" t="e">
        <f>+VLOOKUP(B46,#REF! [10]Flow!$B$23:$E$48,3,0)</f>
        <v>#REF!</v>
      </c>
      <c r="E46" s="159" t="e">
        <f>+VLOOKUP(B46,#REF! [10]Flow!$B$23:$E$48,4,0)</f>
        <v>#REF!</v>
      </c>
      <c r="F46" s="89"/>
      <c r="G46" s="122" t="e">
        <f t="shared" si="0"/>
        <v>#REF!</v>
      </c>
      <c r="H46" s="152">
        <f t="shared" si="1"/>
        <v>1</v>
      </c>
      <c r="K46" s="116"/>
      <c r="L46" s="116"/>
    </row>
    <row r="47" spans="2:12" s="90" customFormat="1" ht="21" customHeight="1" thickBot="1">
      <c r="B47" s="92" t="s">
        <v>257</v>
      </c>
      <c r="C47" s="93"/>
      <c r="D47" s="161" t="e">
        <f>SUM(D23:D46)</f>
        <v>#REF!</v>
      </c>
      <c r="E47" s="161" t="e">
        <f>SUM(E23:E46)</f>
        <v>#REF!</v>
      </c>
      <c r="F47" s="89"/>
      <c r="G47" s="144" t="e">
        <f t="shared" si="0"/>
        <v>#REF!</v>
      </c>
      <c r="H47" s="155">
        <f t="shared" si="1"/>
        <v>1</v>
      </c>
      <c r="I47" s="189" t="e">
        <f>+D47-E47</f>
        <v>#REF!</v>
      </c>
      <c r="J47" s="90">
        <v>39575081</v>
      </c>
      <c r="K47" s="116"/>
      <c r="L47" s="116"/>
    </row>
    <row r="48" spans="2:12" s="90" customFormat="1" ht="21" customHeight="1">
      <c r="B48" s="91" t="s">
        <v>258</v>
      </c>
      <c r="C48" s="88"/>
      <c r="D48" s="159" t="e">
        <f>+VLOOKUP(B48,#REF! [10]Flow!$B$48:$E$72,3,0)</f>
        <v>#REF!</v>
      </c>
      <c r="E48" s="159" t="e">
        <f>+VLOOKUP(B48,#REF! [10]Flow!$B$48:$E$72,4,0)</f>
        <v>#REF!</v>
      </c>
      <c r="F48" s="89"/>
      <c r="G48" s="122" t="e">
        <f t="shared" si="0"/>
        <v>#REF!</v>
      </c>
      <c r="H48" s="152">
        <f t="shared" si="1"/>
        <v>1</v>
      </c>
      <c r="K48" s="116"/>
      <c r="L48" s="116"/>
    </row>
    <row r="49" spans="2:12" s="90" customFormat="1" ht="21" customHeight="1">
      <c r="B49" s="91" t="s">
        <v>259</v>
      </c>
      <c r="C49" s="88"/>
      <c r="D49" s="159" t="e">
        <f>+VLOOKUP(B49,#REF! [10]Flow!$B$48:$E$72,3,0)</f>
        <v>#REF!</v>
      </c>
      <c r="E49" s="159" t="e">
        <f>+VLOOKUP(B49,#REF! [10]Flow!$B$48:$E$72,4,0)</f>
        <v>#REF!</v>
      </c>
      <c r="F49" s="89"/>
      <c r="G49" s="122" t="e">
        <f t="shared" si="0"/>
        <v>#REF!</v>
      </c>
      <c r="H49" s="152">
        <f t="shared" si="1"/>
        <v>1</v>
      </c>
      <c r="K49" s="116"/>
      <c r="L49" s="116"/>
    </row>
    <row r="50" spans="2:12" s="90" customFormat="1" ht="21" customHeight="1">
      <c r="B50" s="91" t="s">
        <v>260</v>
      </c>
      <c r="C50" s="88"/>
      <c r="D50" s="159" t="e">
        <f>+VLOOKUP(B50,#REF! [10]Flow!$B$48:$E$72,3,0)</f>
        <v>#REF!</v>
      </c>
      <c r="E50" s="159" t="e">
        <f>+VLOOKUP(B50,#REF! [10]Flow!$B$48:$E$72,4,0)</f>
        <v>#REF!</v>
      </c>
      <c r="F50" s="89"/>
      <c r="G50" s="122" t="e">
        <f t="shared" si="0"/>
        <v>#REF!</v>
      </c>
      <c r="H50" s="152">
        <f t="shared" si="1"/>
        <v>1</v>
      </c>
      <c r="K50" s="116"/>
      <c r="L50" s="116"/>
    </row>
    <row r="51" spans="2:12" s="90" customFormat="1" ht="21" customHeight="1">
      <c r="B51" s="91" t="s">
        <v>261</v>
      </c>
      <c r="C51" s="88"/>
      <c r="D51" s="159" t="e">
        <f>+VLOOKUP(B51,#REF! [10]Flow!$B$48:$E$72,3,0)</f>
        <v>#REF!</v>
      </c>
      <c r="E51" s="159" t="e">
        <f>+VLOOKUP(B51,#REF! [10]Flow!$B$48:$E$72,4,0)</f>
        <v>#REF!</v>
      </c>
      <c r="F51" s="89"/>
      <c r="G51" s="122" t="e">
        <f t="shared" si="0"/>
        <v>#REF!</v>
      </c>
      <c r="H51" s="152">
        <f t="shared" si="1"/>
        <v>1</v>
      </c>
      <c r="K51" s="116"/>
      <c r="L51" s="116"/>
    </row>
    <row r="52" spans="2:12" s="90" customFormat="1" ht="21" customHeight="1">
      <c r="B52" s="91" t="s">
        <v>262</v>
      </c>
      <c r="C52" s="88"/>
      <c r="D52" s="159" t="e">
        <f>+VLOOKUP(B52,#REF! [10]Flow!$B$48:$E$72,3,0)</f>
        <v>#REF!</v>
      </c>
      <c r="E52" s="159" t="e">
        <f>+VLOOKUP(B52,#REF! [10]Flow!$B$48:$E$72,4,0)</f>
        <v>#REF!</v>
      </c>
      <c r="F52" s="89"/>
      <c r="G52" s="122" t="e">
        <f t="shared" si="0"/>
        <v>#REF!</v>
      </c>
      <c r="H52" s="152">
        <f t="shared" si="1"/>
        <v>1</v>
      </c>
      <c r="J52" s="90">
        <v>39602985</v>
      </c>
      <c r="K52" s="116" t="s">
        <v>263</v>
      </c>
      <c r="L52" s="116"/>
    </row>
    <row r="53" spans="2:12" s="90" customFormat="1" ht="21" customHeight="1">
      <c r="B53" s="91" t="s">
        <v>264</v>
      </c>
      <c r="C53" s="88"/>
      <c r="D53" s="159" t="e">
        <f>+VLOOKUP(B53,#REF! [10]Flow!$B$48:$E$72,3,0)</f>
        <v>#REF!</v>
      </c>
      <c r="E53" s="159" t="e">
        <f>+VLOOKUP(B53,#REF! [10]Flow!$B$48:$E$72,4,0)</f>
        <v>#REF!</v>
      </c>
      <c r="F53" s="89"/>
      <c r="G53" s="122" t="e">
        <f t="shared" si="0"/>
        <v>#REF!</v>
      </c>
      <c r="H53" s="152">
        <f t="shared" si="1"/>
        <v>1</v>
      </c>
      <c r="J53" s="90">
        <f>+J47-J52</f>
        <v>-27904</v>
      </c>
      <c r="K53" s="116"/>
      <c r="L53" s="116"/>
    </row>
    <row r="54" spans="2:12" s="90" customFormat="1" ht="21" customHeight="1">
      <c r="B54" s="114" t="s">
        <v>265</v>
      </c>
      <c r="C54" s="88"/>
      <c r="D54" s="160" t="e">
        <f>+SUM(D48:D53)</f>
        <v>#REF!</v>
      </c>
      <c r="E54" s="160" t="e">
        <f>+SUM(E48:E53)</f>
        <v>#REF!</v>
      </c>
      <c r="F54" s="89"/>
      <c r="G54" s="123" t="e">
        <f t="shared" si="0"/>
        <v>#REF!</v>
      </c>
      <c r="H54" s="156">
        <f t="shared" si="1"/>
        <v>1</v>
      </c>
      <c r="J54" s="187">
        <v>3182087735</v>
      </c>
      <c r="K54" s="188"/>
      <c r="L54" s="116"/>
    </row>
    <row r="55" spans="2:12" s="90" customFormat="1" ht="21" customHeight="1">
      <c r="B55" s="91" t="s">
        <v>266</v>
      </c>
      <c r="C55" s="88"/>
      <c r="D55" s="159" t="e">
        <f>+VLOOKUP(B55,#REF! [10]Flow!$B$48:$E$72,3,0)</f>
        <v>#REF!</v>
      </c>
      <c r="E55" s="159" t="e">
        <f>+VLOOKUP(B55,#REF! [10]Flow!$B$48:$E$72,4,0)</f>
        <v>#REF!</v>
      </c>
      <c r="F55" s="89"/>
      <c r="G55" s="122" t="e">
        <f t="shared" si="0"/>
        <v>#REF!</v>
      </c>
      <c r="H55" s="152">
        <f t="shared" si="1"/>
        <v>1</v>
      </c>
      <c r="J55" s="187"/>
      <c r="K55" s="188"/>
      <c r="L55" s="116"/>
    </row>
    <row r="56" spans="2:12" s="90" customFormat="1" ht="21" customHeight="1">
      <c r="B56" s="91" t="s">
        <v>267</v>
      </c>
      <c r="C56" s="88"/>
      <c r="D56" s="159" t="e">
        <f>+VLOOKUP(B56,#REF! [10]Flow!$B$48:$E$72,3,0)</f>
        <v>#REF!</v>
      </c>
      <c r="E56" s="159" t="e">
        <f>+VLOOKUP(B56,#REF! [10]Flow!$B$48:$E$72,4,0)</f>
        <v>#REF!</v>
      </c>
      <c r="F56" s="89"/>
      <c r="G56" s="122" t="e">
        <f t="shared" si="0"/>
        <v>#REF!</v>
      </c>
      <c r="H56" s="153">
        <f t="shared" si="1"/>
        <v>1</v>
      </c>
      <c r="J56" s="187">
        <v>5298882643</v>
      </c>
      <c r="K56" s="188" t="s">
        <v>268</v>
      </c>
      <c r="L56" s="116"/>
    </row>
    <row r="57" spans="2:12" s="90" customFormat="1" ht="21" customHeight="1">
      <c r="B57" s="91" t="s">
        <v>269</v>
      </c>
      <c r="C57" s="88"/>
      <c r="D57" s="159" t="e">
        <f>+VLOOKUP(B57,#REF! [10]Flow!$B$48:$E$72,3,0)</f>
        <v>#REF!</v>
      </c>
      <c r="E57" s="159" t="e">
        <f>+VLOOKUP(B57,#REF! [10]Flow!$B$48:$E$72,4,0)</f>
        <v>#REF!</v>
      </c>
      <c r="F57" s="89"/>
      <c r="G57" s="122" t="e">
        <f t="shared" si="0"/>
        <v>#REF!</v>
      </c>
      <c r="H57" s="153">
        <f t="shared" si="1"/>
        <v>1</v>
      </c>
      <c r="K57" s="116"/>
      <c r="L57" s="116"/>
    </row>
    <row r="58" spans="2:12" s="90" customFormat="1" ht="21" customHeight="1">
      <c r="B58" s="91" t="s">
        <v>270</v>
      </c>
      <c r="C58" s="88"/>
      <c r="D58" s="159" t="e">
        <f>+VLOOKUP(B58,#REF! [10]Flow!$B$48:$E$72,3,0)</f>
        <v>#REF!</v>
      </c>
      <c r="E58" s="159" t="e">
        <f>+VLOOKUP(B58,#REF! [10]Flow!$B$48:$E$72,4,0)</f>
        <v>#REF!</v>
      </c>
      <c r="F58" s="89"/>
      <c r="G58" s="122" t="e">
        <f t="shared" si="0"/>
        <v>#REF!</v>
      </c>
      <c r="H58" s="153">
        <f t="shared" si="1"/>
        <v>1</v>
      </c>
      <c r="K58" s="116"/>
      <c r="L58" s="116"/>
    </row>
    <row r="59" spans="2:12" s="90" customFormat="1" ht="21" customHeight="1">
      <c r="B59" s="91" t="s">
        <v>250</v>
      </c>
      <c r="C59" s="88"/>
      <c r="D59" s="159" t="e">
        <f>+VLOOKUP(B59,#REF! [10]Flow!$B$48:$E$72,3,0)</f>
        <v>#REF!</v>
      </c>
      <c r="E59" s="159" t="e">
        <f>+VLOOKUP(B59,#REF! [10]Flow!$B$48:$E$72,4,0)</f>
        <v>#REF!</v>
      </c>
      <c r="F59" s="89"/>
      <c r="G59" s="122" t="e">
        <f t="shared" si="0"/>
        <v>#REF!</v>
      </c>
      <c r="H59" s="153">
        <f t="shared" si="1"/>
        <v>1</v>
      </c>
      <c r="K59" s="116"/>
      <c r="L59" s="116"/>
    </row>
    <row r="60" spans="2:12" s="90" customFormat="1" ht="21" customHeight="1">
      <c r="B60" s="119" t="s">
        <v>228</v>
      </c>
      <c r="C60" s="88"/>
      <c r="D60" s="159" t="e">
        <f>+VLOOKUP(B60,#REF! [10]Flow!$B$48:$E$72,3,0)</f>
        <v>#REF!</v>
      </c>
      <c r="E60" s="159" t="e">
        <f>+VLOOKUP(B60,#REF! [10]Flow!$B$48:$E$72,4,0)</f>
        <v>#REF!</v>
      </c>
      <c r="F60" s="89"/>
      <c r="G60" s="122" t="e">
        <f t="shared" si="0"/>
        <v>#REF!</v>
      </c>
      <c r="H60" s="153">
        <f t="shared" si="1"/>
        <v>1</v>
      </c>
      <c r="J60" s="90">
        <v>9827327500</v>
      </c>
      <c r="K60" s="188" t="s">
        <v>271</v>
      </c>
      <c r="L60" s="116"/>
    </row>
    <row r="61" spans="2:12" s="90" customFormat="1" ht="21" customHeight="1">
      <c r="B61" s="91" t="s">
        <v>230</v>
      </c>
      <c r="C61" s="88"/>
      <c r="D61" s="159" t="e">
        <f>+VLOOKUP(B61,#REF! [10]Flow!$B$48:$E$72,3,0)</f>
        <v>#REF!</v>
      </c>
      <c r="E61" s="159" t="e">
        <f>+VLOOKUP(B61,#REF! [10]Flow!$B$48:$E$72,4,0)</f>
        <v>#REF!</v>
      </c>
      <c r="F61" s="89"/>
      <c r="G61" s="122" t="e">
        <f t="shared" si="0"/>
        <v>#REF!</v>
      </c>
      <c r="H61" s="152">
        <f t="shared" si="1"/>
        <v>1</v>
      </c>
      <c r="K61" s="116"/>
      <c r="L61" s="116"/>
    </row>
    <row r="62" spans="2:12" s="90" customFormat="1" ht="21" customHeight="1">
      <c r="B62" s="91" t="s">
        <v>256</v>
      </c>
      <c r="C62" s="88"/>
      <c r="D62" s="159" t="e">
        <f>+VLOOKUP(B62,#REF! [10]Flow!$B$48:$E$72,3,0)</f>
        <v>#REF!</v>
      </c>
      <c r="E62" s="159" t="e">
        <f>+VLOOKUP(B62,#REF! [10]Flow!$B$48:$E$72,4,0)</f>
        <v>#REF!</v>
      </c>
      <c r="F62" s="89"/>
      <c r="G62" s="122" t="e">
        <f t="shared" ref="G62:G70" si="2">ROUND(+(D62-E62),0)</f>
        <v>#REF!</v>
      </c>
      <c r="H62" s="152">
        <f t="shared" si="1"/>
        <v>1</v>
      </c>
      <c r="K62" s="116"/>
      <c r="L62" s="116"/>
    </row>
    <row r="63" spans="2:12" s="90" customFormat="1" ht="21" customHeight="1" thickBot="1">
      <c r="B63" s="91" t="s">
        <v>234</v>
      </c>
      <c r="C63" s="88"/>
      <c r="D63" s="159" t="e">
        <f>+VLOOKUP(B63,#REF! [10]Flow!$B$48:$E$72,3,0)</f>
        <v>#REF!</v>
      </c>
      <c r="E63" s="159" t="e">
        <f>+VLOOKUP(B63,#REF! [10]Flow!$B$48:$E$72,4,0)</f>
        <v>#REF!</v>
      </c>
      <c r="F63" s="89"/>
      <c r="G63" s="122" t="e">
        <f t="shared" si="2"/>
        <v>#REF!</v>
      </c>
      <c r="H63" s="152">
        <f t="shared" si="1"/>
        <v>1</v>
      </c>
      <c r="J63" s="187">
        <v>3887567500</v>
      </c>
      <c r="K63" s="188">
        <v>3634842500</v>
      </c>
    </row>
    <row r="64" spans="2:12" s="90" customFormat="1" ht="21" customHeight="1" thickBot="1">
      <c r="B64" s="92" t="s">
        <v>272</v>
      </c>
      <c r="C64" s="94"/>
      <c r="D64" s="161" t="e">
        <f>+SUM(D54:D63)</f>
        <v>#REF!</v>
      </c>
      <c r="E64" s="161" t="e">
        <f>+SUM(E54:E63)</f>
        <v>#REF!</v>
      </c>
      <c r="F64" s="89"/>
      <c r="G64" s="144" t="e">
        <f t="shared" si="2"/>
        <v>#REF!</v>
      </c>
      <c r="H64" s="155">
        <f t="shared" ref="H64:H70" si="3">+IFERROR(G64/E64,1)</f>
        <v>1</v>
      </c>
      <c r="J64" s="187">
        <v>5939600000</v>
      </c>
      <c r="K64" s="188"/>
      <c r="L64" s="116"/>
    </row>
    <row r="65" spans="2:12" s="90" customFormat="1" ht="21" customHeight="1">
      <c r="B65" s="92" t="s">
        <v>273</v>
      </c>
      <c r="C65" s="94"/>
      <c r="D65" s="162" t="e">
        <f>+D64+D47+D22</f>
        <v>#REF!</v>
      </c>
      <c r="E65" s="162" t="e">
        <f>+E64+E47+E22</f>
        <v>#REF!</v>
      </c>
      <c r="F65" s="89"/>
      <c r="G65" s="122" t="e">
        <f t="shared" si="2"/>
        <v>#REF!</v>
      </c>
      <c r="H65" s="152">
        <f t="shared" si="3"/>
        <v>1</v>
      </c>
      <c r="K65" s="116"/>
      <c r="L65" s="116"/>
    </row>
    <row r="66" spans="2:12" s="90" customFormat="1" ht="21" customHeight="1">
      <c r="B66" s="95" t="s">
        <v>274</v>
      </c>
      <c r="C66" s="93"/>
      <c r="D66" s="163"/>
      <c r="E66" s="159"/>
      <c r="F66" s="89"/>
      <c r="G66" s="122">
        <f t="shared" si="2"/>
        <v>0</v>
      </c>
      <c r="H66" s="152">
        <f t="shared" si="3"/>
        <v>1</v>
      </c>
      <c r="K66" s="116"/>
      <c r="L66" s="116"/>
    </row>
    <row r="67" spans="2:12" s="90" customFormat="1" ht="21" customHeight="1" thickBot="1">
      <c r="B67" s="96" t="s">
        <v>275</v>
      </c>
      <c r="C67" s="93"/>
      <c r="D67" s="159" t="e">
        <f>+VLOOKUP(B67,#REF! [10]Flow!$B$48:$E$72,3,0)</f>
        <v>#REF!</v>
      </c>
      <c r="E67" s="159" t="e">
        <f>+VLOOKUP(B67,#REF! [10]Flow!$B$48:$E$72,4,0)</f>
        <v>#REF!</v>
      </c>
      <c r="F67" s="89"/>
      <c r="G67" s="122" t="e">
        <f t="shared" si="2"/>
        <v>#REF!</v>
      </c>
      <c r="H67" s="152">
        <f t="shared" si="3"/>
        <v>1</v>
      </c>
      <c r="K67" s="116"/>
      <c r="L67" s="116"/>
    </row>
    <row r="68" spans="2:12" s="90" customFormat="1" ht="21" customHeight="1" thickBot="1">
      <c r="B68" s="92" t="s">
        <v>276</v>
      </c>
      <c r="C68" s="94"/>
      <c r="D68" s="159" t="e">
        <f>+VLOOKUP(B68,#REF! [10]Flow!$B$48:$E$72,3,0)</f>
        <v>#REF!</v>
      </c>
      <c r="E68" s="159" t="e">
        <f>+VLOOKUP(B68,#REF! [10]Flow!$B$48:$E$72,4,0)</f>
        <v>#REF!</v>
      </c>
      <c r="F68" s="89"/>
      <c r="G68" s="144" t="e">
        <f t="shared" si="2"/>
        <v>#REF!</v>
      </c>
      <c r="H68" s="155">
        <f t="shared" si="3"/>
        <v>1</v>
      </c>
      <c r="K68" s="116">
        <f>+J63+J64-K63</f>
        <v>6192325000</v>
      </c>
      <c r="L68" s="116"/>
    </row>
    <row r="69" spans="2:12" s="90" customFormat="1" ht="21" customHeight="1" thickBot="1">
      <c r="B69" s="91" t="s">
        <v>277</v>
      </c>
      <c r="C69" s="88"/>
      <c r="D69" s="159" t="e">
        <f>+VLOOKUP(B69,#REF! [10]Flow!$B$48:$E$72,3,0)</f>
        <v>#REF!</v>
      </c>
      <c r="E69" s="159" t="e">
        <f>+VLOOKUP(B69,#REF! [10]Flow!$B$48:$E$72,4,0)</f>
        <v>#REF!</v>
      </c>
      <c r="F69" s="97"/>
      <c r="G69" s="122" t="e">
        <f t="shared" si="2"/>
        <v>#REF!</v>
      </c>
      <c r="H69" s="152">
        <f t="shared" si="3"/>
        <v>1</v>
      </c>
      <c r="J69" s="90">
        <f>+J64+J63-J60</f>
        <v>-160000</v>
      </c>
      <c r="K69" s="116"/>
      <c r="L69" s="116"/>
    </row>
    <row r="70" spans="2:12" s="90" customFormat="1" ht="21" customHeight="1" thickBot="1">
      <c r="B70" s="98" t="s">
        <v>278</v>
      </c>
      <c r="C70" s="99">
        <v>7</v>
      </c>
      <c r="D70" s="159" t="e">
        <f>+VLOOKUP(B70,#REF! [10]Flow!$B:$E,3,0)</f>
        <v>#REF!</v>
      </c>
      <c r="E70" s="159" t="e">
        <f>+VLOOKUP(B70,#REF! [10]Flow!$B:$E,4,0)</f>
        <v>#REF!</v>
      </c>
      <c r="G70" s="144" t="e">
        <f t="shared" si="2"/>
        <v>#REF!</v>
      </c>
      <c r="H70" s="155">
        <f t="shared" si="3"/>
        <v>1</v>
      </c>
      <c r="K70" s="116"/>
      <c r="L70" s="116"/>
    </row>
    <row r="71" spans="2:12">
      <c r="D71" s="138"/>
      <c r="E71" s="254"/>
    </row>
    <row r="72" spans="2:12">
      <c r="D72" s="164" t="e">
        <f>+D70- [11]Balance!D6</f>
        <v>#REF!</v>
      </c>
      <c r="E72" s="164" t="e">
        <f>+E70- [11]Balance!E6</f>
        <v>#REF!</v>
      </c>
    </row>
  </sheetData>
  <autoFilter ref="B2:E70" xr:uid="{00000000-0009-0000-0000-00000B000000}"/>
  <mergeCells count="3">
    <mergeCell ref="B2:B3"/>
    <mergeCell ref="C2:C3"/>
    <mergeCell ref="G2:H2"/>
  </mergeCells>
  <conditionalFormatting sqref="B1:B1048576">
    <cfRule type="duplicateValues" dxfId="0" priority="1"/>
  </conditionalFormatting>
  <pageMargins left="0.23622047244094491" right="0.27559055118110237" top="0.98425196850393704" bottom="0.98425196850393704" header="0" footer="0"/>
  <pageSetup scale="4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4">
    <tabColor rgb="FF92D050"/>
  </sheetPr>
  <dimension ref="B2:E28"/>
  <sheetViews>
    <sheetView showGridLines="0" zoomScale="70" zoomScaleNormal="70" workbookViewId="0">
      <selection activeCell="I32" sqref="I32"/>
    </sheetView>
  </sheetViews>
  <sheetFormatPr baseColWidth="10" defaultColWidth="11.44140625" defaultRowHeight="13.2"/>
  <sheetData>
    <row r="2" spans="2:2">
      <c r="B2" s="111" t="s">
        <v>279</v>
      </c>
    </row>
    <row r="28" spans="2:5">
      <c r="B28">
        <v>299.5</v>
      </c>
      <c r="E28">
        <v>284.60000000000002</v>
      </c>
    </row>
  </sheetData>
  <hyperlinks>
    <hyperlink ref="B2" r:id="rId1" location="/cierre_bursatil" xr:uid="{00000000-0004-0000-0D00-000000000000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M52"/>
  <sheetViews>
    <sheetView showGridLines="0" tabSelected="1" workbookViewId="0">
      <selection activeCell="G28" sqref="G28"/>
    </sheetView>
  </sheetViews>
  <sheetFormatPr baseColWidth="10" defaultColWidth="0" defaultRowHeight="15" customHeight="1" zeroHeight="1"/>
  <cols>
    <col min="1" max="1" width="4" style="4" customWidth="1"/>
    <col min="2" max="2" width="44.6640625" style="4" bestFit="1" customWidth="1"/>
    <col min="3" max="4" width="12.5546875" style="4" customWidth="1"/>
    <col min="5" max="5" width="15.5546875" style="4" customWidth="1"/>
    <col min="6" max="6" width="13.44140625" style="4" bestFit="1" customWidth="1"/>
    <col min="7" max="8" width="11.44140625" style="4" customWidth="1"/>
    <col min="9" max="11" width="11.44140625" style="4" hidden="1" customWidth="1"/>
    <col min="12" max="13" width="0" style="4" hidden="1" customWidth="1"/>
    <col min="14" max="16384" width="11.44140625" style="4" hidden="1"/>
  </cols>
  <sheetData>
    <row r="1" spans="1:8" ht="15" customHeight="1">
      <c r="A1" s="10" t="s">
        <v>0</v>
      </c>
    </row>
    <row r="2" spans="1:8" ht="15" customHeight="1"/>
    <row r="3" spans="1:8" ht="15" customHeight="1" thickBot="1">
      <c r="B3" s="1" t="s">
        <v>1</v>
      </c>
      <c r="C3" s="166" t="s">
        <v>2</v>
      </c>
      <c r="D3" s="166" t="s">
        <v>3</v>
      </c>
      <c r="E3" s="270" t="s">
        <v>4</v>
      </c>
      <c r="F3" s="165" t="s">
        <v>5</v>
      </c>
    </row>
    <row r="4" spans="1:8" ht="15" customHeight="1">
      <c r="B4" s="271" t="s">
        <v>6</v>
      </c>
      <c r="C4" s="167">
        <v>662701294</v>
      </c>
      <c r="D4" s="167">
        <v>640855854</v>
      </c>
      <c r="E4" s="6">
        <v>3.4000000000000002E-2</v>
      </c>
      <c r="F4" s="5">
        <v>21845440</v>
      </c>
      <c r="G4" s="15"/>
      <c r="H4" s="17"/>
    </row>
    <row r="5" spans="1:8" s="11" customFormat="1" ht="15" customHeight="1">
      <c r="B5" s="2" t="s">
        <v>7</v>
      </c>
      <c r="C5" s="258">
        <v>-337264876</v>
      </c>
      <c r="D5" s="258">
        <v>-322567911</v>
      </c>
      <c r="E5" s="6">
        <v>4.5999999999999999E-2</v>
      </c>
      <c r="F5" s="5">
        <v>-14696965</v>
      </c>
      <c r="G5" s="15"/>
      <c r="H5" s="17"/>
    </row>
    <row r="6" spans="1:8" s="11" customFormat="1" ht="15" customHeight="1">
      <c r="B6" s="3" t="s">
        <v>8</v>
      </c>
      <c r="C6" s="168">
        <v>325436418</v>
      </c>
      <c r="D6" s="168">
        <v>318287943</v>
      </c>
      <c r="E6" s="8">
        <v>2.1999999999999999E-2</v>
      </c>
      <c r="F6" s="7">
        <v>7148475</v>
      </c>
      <c r="G6" s="22"/>
      <c r="H6" s="17"/>
    </row>
    <row r="7" spans="1:8" s="11" customFormat="1" ht="15" customHeight="1">
      <c r="B7" s="2" t="s">
        <v>9</v>
      </c>
      <c r="C7" s="167">
        <v>-82220591</v>
      </c>
      <c r="D7" s="167">
        <v>-77689350</v>
      </c>
      <c r="E7" s="6">
        <v>5.8000000000000003E-2</v>
      </c>
      <c r="F7" s="5">
        <v>-4531241</v>
      </c>
      <c r="G7" s="15"/>
      <c r="H7" s="17"/>
    </row>
    <row r="8" spans="1:8" s="11" customFormat="1" ht="15" customHeight="1">
      <c r="B8" s="3" t="s">
        <v>10</v>
      </c>
      <c r="C8" s="168">
        <v>243215827</v>
      </c>
      <c r="D8" s="168">
        <v>240598593</v>
      </c>
      <c r="E8" s="8">
        <v>1.0999999999999999E-2</v>
      </c>
      <c r="F8" s="7">
        <v>2617234</v>
      </c>
      <c r="G8" s="22"/>
      <c r="H8" s="17"/>
    </row>
    <row r="9" spans="1:8" s="11" customFormat="1" ht="14.4" customHeight="1">
      <c r="B9" s="2" t="s">
        <v>11</v>
      </c>
      <c r="C9" s="167">
        <v>310125</v>
      </c>
      <c r="D9" s="167">
        <v>3336545</v>
      </c>
      <c r="E9" s="6">
        <v>-0.90700000000000003</v>
      </c>
      <c r="F9" s="5">
        <v>-3026420</v>
      </c>
      <c r="G9" s="15"/>
      <c r="H9" s="17"/>
    </row>
    <row r="10" spans="1:8" s="11" customFormat="1" ht="13.95" hidden="1" customHeight="1">
      <c r="B10" s="2" t="s">
        <v>12</v>
      </c>
      <c r="C10" s="258"/>
      <c r="D10" s="258">
        <v>0</v>
      </c>
      <c r="E10" s="178">
        <v>0</v>
      </c>
      <c r="F10" s="5">
        <v>0</v>
      </c>
      <c r="G10" s="15"/>
      <c r="H10" s="17"/>
    </row>
    <row r="11" spans="1:8" s="11" customFormat="1" ht="15" customHeight="1">
      <c r="B11" s="2" t="s">
        <v>295</v>
      </c>
      <c r="C11" s="167">
        <v>-84877580</v>
      </c>
      <c r="D11" s="167">
        <v>-76633585</v>
      </c>
      <c r="E11" s="6">
        <v>0.108</v>
      </c>
      <c r="F11" s="5">
        <v>-8243995</v>
      </c>
      <c r="G11" s="15"/>
      <c r="H11" s="17"/>
    </row>
    <row r="12" spans="1:8" s="11" customFormat="1" ht="15" customHeight="1">
      <c r="B12" s="2" t="s">
        <v>294</v>
      </c>
      <c r="C12" s="167">
        <v>-34306718</v>
      </c>
      <c r="D12" s="167">
        <v>-33909237</v>
      </c>
      <c r="E12" s="6">
        <v>1.2E-2</v>
      </c>
      <c r="F12" s="5">
        <v>-397481</v>
      </c>
      <c r="G12" s="15"/>
      <c r="H12" s="17"/>
    </row>
    <row r="13" spans="1:8" s="11" customFormat="1" ht="15" customHeight="1">
      <c r="B13" s="2" t="s">
        <v>14</v>
      </c>
      <c r="C13" s="167">
        <v>-2008</v>
      </c>
      <c r="D13" s="167">
        <v>-1895</v>
      </c>
      <c r="E13" s="6">
        <v>0.06</v>
      </c>
      <c r="F13" s="5">
        <v>-113</v>
      </c>
      <c r="G13" s="15"/>
      <c r="H13" s="17"/>
    </row>
    <row r="14" spans="1:8" s="11" customFormat="1" ht="15" customHeight="1">
      <c r="B14" s="3" t="s">
        <v>15</v>
      </c>
      <c r="C14" s="168">
        <v>124339646</v>
      </c>
      <c r="D14" s="257">
        <v>133390421</v>
      </c>
      <c r="E14" s="8">
        <v>-6.8000000000000005E-2</v>
      </c>
      <c r="F14" s="7">
        <v>-9050775</v>
      </c>
      <c r="G14" s="22"/>
      <c r="H14" s="17"/>
    </row>
    <row r="15" spans="1:8" s="11" customFormat="1" ht="15" customHeight="1">
      <c r="C15" s="206">
        <v>0</v>
      </c>
      <c r="D15" s="206">
        <v>0</v>
      </c>
    </row>
    <row r="16" spans="1:8" ht="15" customHeight="1">
      <c r="C16" s="180">
        <v>0</v>
      </c>
      <c r="D16" s="180">
        <v>0</v>
      </c>
    </row>
    <row r="17" spans="1:8" s="205" customFormat="1" ht="15" customHeight="1">
      <c r="A17" s="10" t="s">
        <v>16</v>
      </c>
      <c r="B17" s="12"/>
      <c r="C17" s="13"/>
      <c r="D17" s="13"/>
      <c r="E17" s="207"/>
      <c r="F17" s="208"/>
      <c r="G17" s="13"/>
      <c r="H17" s="11"/>
    </row>
    <row r="18" spans="1:8" s="205" customFormat="1" ht="15" customHeight="1" thickBot="1">
      <c r="B18" s="4"/>
      <c r="C18" s="280" t="s">
        <v>2</v>
      </c>
      <c r="D18" s="280"/>
      <c r="E18" s="4"/>
      <c r="F18" s="281" t="s">
        <v>3</v>
      </c>
      <c r="G18" s="281"/>
      <c r="H18" s="4"/>
    </row>
    <row r="19" spans="1:8" s="205" customFormat="1" ht="15" customHeight="1">
      <c r="B19" s="4"/>
      <c r="C19" s="209" t="s">
        <v>17</v>
      </c>
      <c r="D19" s="282" t="s">
        <v>288</v>
      </c>
      <c r="E19" s="4"/>
      <c r="F19" s="14" t="s">
        <v>17</v>
      </c>
      <c r="G19" s="284" t="s">
        <v>288</v>
      </c>
      <c r="H19" s="4"/>
    </row>
    <row r="20" spans="1:8" s="205" customFormat="1" ht="15" customHeight="1" thickBot="1">
      <c r="B20" s="4"/>
      <c r="C20" s="166" t="s">
        <v>18</v>
      </c>
      <c r="D20" s="283"/>
      <c r="E20" s="4"/>
      <c r="F20" s="190" t="s">
        <v>19</v>
      </c>
      <c r="G20" s="285"/>
      <c r="H20" s="4"/>
    </row>
    <row r="21" spans="1:8" s="205" customFormat="1" ht="15" customHeight="1">
      <c r="B21" s="2" t="s">
        <v>20</v>
      </c>
      <c r="C21" s="15">
        <v>266648391</v>
      </c>
      <c r="D21" s="210">
        <v>0.40200000000000002</v>
      </c>
      <c r="E21" s="4"/>
      <c r="F21" s="15">
        <v>255428385</v>
      </c>
      <c r="G21" s="210">
        <v>0.39900000000000002</v>
      </c>
      <c r="H21" s="4"/>
    </row>
    <row r="22" spans="1:8" s="205" customFormat="1" ht="15" customHeight="1">
      <c r="B22" s="2" t="s">
        <v>21</v>
      </c>
      <c r="C22" s="15">
        <v>298027836</v>
      </c>
      <c r="D22" s="210">
        <v>0.45</v>
      </c>
      <c r="E22" s="4"/>
      <c r="F22" s="15">
        <v>287315456</v>
      </c>
      <c r="G22" s="210">
        <v>0.44800000000000001</v>
      </c>
      <c r="H22" s="4"/>
    </row>
    <row r="23" spans="1:8" s="205" customFormat="1" ht="15" customHeight="1">
      <c r="B23" s="12" t="s">
        <v>22</v>
      </c>
      <c r="C23" s="15">
        <v>26109233</v>
      </c>
      <c r="D23" s="210">
        <v>3.9E-2</v>
      </c>
      <c r="E23" s="4"/>
      <c r="F23" s="15">
        <v>25825766</v>
      </c>
      <c r="G23" s="210">
        <v>0.04</v>
      </c>
      <c r="H23" s="4"/>
    </row>
    <row r="24" spans="1:8" s="205" customFormat="1" ht="15" customHeight="1" thickBot="1">
      <c r="B24" s="2" t="s">
        <v>23</v>
      </c>
      <c r="C24" s="211">
        <v>71915834</v>
      </c>
      <c r="D24" s="212">
        <v>0.109</v>
      </c>
      <c r="E24" s="4"/>
      <c r="F24" s="211">
        <v>72286247</v>
      </c>
      <c r="G24" s="212">
        <v>0.113</v>
      </c>
      <c r="H24" s="4"/>
    </row>
    <row r="25" spans="1:8" s="205" customFormat="1" ht="15" customHeight="1" thickTop="1">
      <c r="B25" s="3" t="s">
        <v>24</v>
      </c>
      <c r="C25" s="22">
        <v>662701294</v>
      </c>
      <c r="D25" s="213">
        <v>1.0000000000000002</v>
      </c>
      <c r="E25" s="4"/>
      <c r="F25" s="22">
        <v>640855854</v>
      </c>
      <c r="G25" s="213">
        <v>1</v>
      </c>
      <c r="H25" s="4"/>
    </row>
    <row r="26" spans="1:8" s="205" customFormat="1" ht="15" customHeight="1">
      <c r="B26" s="11"/>
      <c r="C26" s="214">
        <v>0</v>
      </c>
      <c r="D26" s="214"/>
      <c r="E26" s="215"/>
      <c r="F26" s="214">
        <v>0</v>
      </c>
      <c r="G26" s="11"/>
      <c r="H26" s="11"/>
    </row>
    <row r="27" spans="1:8" s="205" customFormat="1" ht="15" customHeight="1" thickBot="1">
      <c r="B27" s="265" t="s">
        <v>25</v>
      </c>
      <c r="C27" s="190" t="s">
        <v>2</v>
      </c>
      <c r="D27" s="190" t="s">
        <v>3</v>
      </c>
      <c r="E27" s="190" t="s">
        <v>26</v>
      </c>
      <c r="F27" s="4"/>
      <c r="G27" s="190" t="s">
        <v>27</v>
      </c>
      <c r="H27" s="11"/>
    </row>
    <row r="28" spans="1:8" s="205" customFormat="1" ht="15" customHeight="1">
      <c r="B28" s="19" t="s">
        <v>28</v>
      </c>
      <c r="C28" s="15">
        <v>532845</v>
      </c>
      <c r="D28" s="15">
        <v>525972</v>
      </c>
      <c r="E28" s="6">
        <v>1.2999999999999999E-2</v>
      </c>
      <c r="F28" s="4"/>
      <c r="G28" s="5">
        <v>6873</v>
      </c>
      <c r="H28" s="11"/>
    </row>
    <row r="29" spans="1:8" s="205" customFormat="1" ht="15" customHeight="1">
      <c r="B29" s="19" t="s">
        <v>29</v>
      </c>
      <c r="C29" s="15">
        <v>510871</v>
      </c>
      <c r="D29" s="15">
        <v>504516</v>
      </c>
      <c r="E29" s="6">
        <v>1.2999999999999999E-2</v>
      </c>
      <c r="F29" s="4"/>
      <c r="G29" s="5">
        <v>6355</v>
      </c>
      <c r="H29" s="11"/>
    </row>
    <row r="30" spans="1:8" s="205" customFormat="1" ht="15" customHeight="1">
      <c r="B30" s="19" t="s">
        <v>30</v>
      </c>
      <c r="C30" s="15">
        <v>441177</v>
      </c>
      <c r="D30" s="15">
        <v>436814</v>
      </c>
      <c r="E30" s="6">
        <v>0.01</v>
      </c>
      <c r="F30" s="4"/>
      <c r="G30" s="5">
        <v>4363</v>
      </c>
      <c r="H30" s="11"/>
    </row>
    <row r="31" spans="1:8" s="203" customFormat="1" ht="15" customHeight="1">
      <c r="B31" s="19" t="s">
        <v>31</v>
      </c>
      <c r="C31" s="15">
        <v>120586</v>
      </c>
      <c r="D31" s="15">
        <v>118711</v>
      </c>
      <c r="E31" s="6">
        <v>1.6E-2</v>
      </c>
      <c r="F31" s="16"/>
      <c r="G31" s="5">
        <v>1875</v>
      </c>
      <c r="H31" s="4"/>
    </row>
    <row r="32" spans="1:8" s="203" customFormat="1" ht="15" customHeight="1">
      <c r="B32" s="4"/>
      <c r="C32" s="266"/>
      <c r="D32" s="266"/>
      <c r="E32" s="4"/>
      <c r="F32" s="4"/>
      <c r="G32" s="4"/>
      <c r="H32" s="4"/>
    </row>
    <row r="33" spans="2:8" s="203" customFormat="1" ht="15" customHeight="1" thickBot="1">
      <c r="B33" s="1" t="s">
        <v>32</v>
      </c>
      <c r="C33" s="190" t="s">
        <v>2</v>
      </c>
      <c r="D33" s="190" t="s">
        <v>3</v>
      </c>
      <c r="E33" s="190" t="s">
        <v>26</v>
      </c>
      <c r="F33" s="4"/>
      <c r="G33" s="190" t="s">
        <v>27</v>
      </c>
      <c r="H33" s="4"/>
    </row>
    <row r="34" spans="2:8" s="203" customFormat="1" ht="15" customHeight="1">
      <c r="B34" s="19" t="s">
        <v>28</v>
      </c>
      <c r="C34" s="15">
        <v>2345870</v>
      </c>
      <c r="D34" s="15">
        <v>2306152</v>
      </c>
      <c r="E34" s="6">
        <v>1.7000000000000001E-2</v>
      </c>
      <c r="F34" s="4"/>
      <c r="G34" s="5">
        <v>39718</v>
      </c>
      <c r="H34" s="4"/>
    </row>
    <row r="35" spans="2:8" s="203" customFormat="1" ht="15" customHeight="1">
      <c r="B35" s="19" t="s">
        <v>29</v>
      </c>
      <c r="C35" s="15">
        <v>2301206</v>
      </c>
      <c r="D35" s="15">
        <v>2261448</v>
      </c>
      <c r="E35" s="6">
        <v>1.7999999999999999E-2</v>
      </c>
      <c r="F35" s="4"/>
      <c r="G35" s="5">
        <v>39758</v>
      </c>
      <c r="H35" s="4"/>
    </row>
    <row r="36" spans="2:8" s="203" customFormat="1" ht="15" customHeight="1">
      <c r="B36" s="4"/>
      <c r="C36" s="4"/>
      <c r="D36" s="4"/>
      <c r="E36" s="4"/>
      <c r="F36" s="4"/>
      <c r="G36" s="4"/>
      <c r="H36" s="4"/>
    </row>
    <row r="37" spans="2:8" s="203" customFormat="1" ht="15" customHeight="1">
      <c r="B37" s="267" t="s">
        <v>287</v>
      </c>
      <c r="C37" s="4"/>
      <c r="D37" s="4"/>
      <c r="E37" s="4"/>
      <c r="F37" s="4"/>
      <c r="G37" s="4"/>
      <c r="H37" s="4"/>
    </row>
    <row r="38" spans="2:8" s="203" customFormat="1" ht="15" customHeight="1">
      <c r="B38" s="267"/>
      <c r="C38" s="4"/>
      <c r="D38" s="4"/>
      <c r="E38" s="4"/>
      <c r="F38" s="4"/>
      <c r="G38" s="4"/>
      <c r="H38" s="4"/>
    </row>
    <row r="39" spans="2:8" s="203" customFormat="1" ht="14.4" thickBot="1">
      <c r="B39" s="1" t="s">
        <v>33</v>
      </c>
      <c r="C39" s="190" t="s">
        <v>2</v>
      </c>
      <c r="D39" s="190" t="s">
        <v>3</v>
      </c>
      <c r="E39" s="190" t="s">
        <v>26</v>
      </c>
      <c r="F39" s="4"/>
      <c r="G39" s="4"/>
      <c r="H39" s="4"/>
    </row>
    <row r="40" spans="2:8" s="203" customFormat="1" ht="13.8">
      <c r="B40" s="2" t="s">
        <v>291</v>
      </c>
      <c r="C40" s="15">
        <v>22513399</v>
      </c>
      <c r="D40" s="15">
        <v>22478801</v>
      </c>
      <c r="E40" s="6">
        <v>2.0000000000000018E-3</v>
      </c>
      <c r="F40" s="4"/>
      <c r="G40" s="4"/>
      <c r="H40" s="4"/>
    </row>
    <row r="41" spans="2:8" s="203" customFormat="1" ht="13.8">
      <c r="B41" s="2" t="s">
        <v>292</v>
      </c>
      <c r="C41" s="15">
        <v>10858700</v>
      </c>
      <c r="D41" s="15">
        <v>9649213</v>
      </c>
      <c r="E41" s="6">
        <v>0.125</v>
      </c>
      <c r="F41" s="4"/>
      <c r="G41" s="4"/>
      <c r="H41" s="4"/>
    </row>
    <row r="42" spans="2:8" s="203" customFormat="1" ht="13.8">
      <c r="B42" s="2" t="s">
        <v>290</v>
      </c>
      <c r="C42" s="15">
        <v>4433433</v>
      </c>
      <c r="D42" s="15">
        <v>3534915</v>
      </c>
      <c r="E42" s="6">
        <v>0.254</v>
      </c>
      <c r="F42" s="4"/>
      <c r="G42" s="4"/>
      <c r="H42" s="4"/>
    </row>
    <row r="43" spans="2:8" s="203" customFormat="1" ht="13.8">
      <c r="B43" s="2" t="s">
        <v>293</v>
      </c>
      <c r="C43" s="15">
        <v>3196878</v>
      </c>
      <c r="D43" s="15">
        <v>2130047</v>
      </c>
      <c r="E43" s="6">
        <v>0.50099999999999989</v>
      </c>
      <c r="F43" s="4"/>
      <c r="G43" s="4"/>
      <c r="H43" s="4"/>
    </row>
    <row r="44" spans="2:8" s="203" customFormat="1" ht="13.8">
      <c r="B44" s="3" t="s">
        <v>289</v>
      </c>
      <c r="C44" s="22">
        <v>41002410</v>
      </c>
      <c r="D44" s="22">
        <v>37792976</v>
      </c>
      <c r="E44" s="8">
        <v>8.4999999999999964E-2</v>
      </c>
      <c r="F44" s="4"/>
      <c r="G44" s="4"/>
      <c r="H44" s="4"/>
    </row>
    <row r="45" spans="2:8" s="203" customFormat="1" ht="15" customHeight="1">
      <c r="C45" s="216"/>
      <c r="D45" s="216"/>
    </row>
    <row r="46" spans="2:8" s="203" customFormat="1" ht="15" customHeight="1">
      <c r="C46" s="217"/>
      <c r="D46" s="217"/>
      <c r="G46" s="217"/>
    </row>
    <row r="47" spans="2:8" s="203" customFormat="1" ht="15" hidden="1" customHeight="1"/>
    <row r="50" spans="2:3" ht="15" hidden="1" customHeight="1">
      <c r="B50" s="2"/>
      <c r="C50" s="18"/>
    </row>
    <row r="51" spans="2:3" ht="15" hidden="1" customHeight="1">
      <c r="B51" s="2"/>
      <c r="C51" s="18"/>
    </row>
    <row r="52" spans="2:3" ht="15" hidden="1" customHeight="1">
      <c r="B52" s="2"/>
      <c r="C52" s="18"/>
    </row>
  </sheetData>
  <mergeCells count="4">
    <mergeCell ref="C18:D18"/>
    <mergeCell ref="F18:G18"/>
    <mergeCell ref="D19:D20"/>
    <mergeCell ref="G19:G20"/>
  </mergeCells>
  <pageMargins left="0.74803149606299213" right="0.74803149606299213" top="0.98425196850393704" bottom="0.98425196850393704" header="0" footer="0"/>
  <pageSetup scale="49" orientation="portrait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rgb="FF00B050"/>
  </sheetPr>
  <dimension ref="A1:M30"/>
  <sheetViews>
    <sheetView showGridLines="0" workbookViewId="0">
      <selection activeCell="B14" sqref="B14"/>
    </sheetView>
  </sheetViews>
  <sheetFormatPr baseColWidth="10" defaultColWidth="0" defaultRowHeight="13.8" zeroHeight="1"/>
  <cols>
    <col min="1" max="1" width="11.44140625" style="4" customWidth="1"/>
    <col min="2" max="2" width="25.44140625" style="4" bestFit="1" customWidth="1"/>
    <col min="3" max="4" width="12" style="4" bestFit="1" customWidth="1"/>
    <col min="5" max="8" width="11.44140625" style="4" customWidth="1"/>
    <col min="9" max="9" width="11.44140625" style="4" hidden="1" customWidth="1"/>
    <col min="10" max="10" width="68.44140625" style="4" hidden="1" customWidth="1"/>
    <col min="11" max="11" width="12.44140625" style="4" hidden="1" customWidth="1"/>
    <col min="12" max="13" width="0" style="4" hidden="1" customWidth="1"/>
    <col min="14" max="16384" width="11.44140625" style="4" hidden="1"/>
  </cols>
  <sheetData>
    <row r="1" spans="2:13">
      <c r="B1" s="9" t="s">
        <v>34</v>
      </c>
    </row>
    <row r="2" spans="2:13"/>
    <row r="3" spans="2:13" ht="14.4" thickBot="1">
      <c r="B3" s="41" t="s">
        <v>1</v>
      </c>
      <c r="C3" s="190" t="s">
        <v>2</v>
      </c>
      <c r="D3" s="190" t="s">
        <v>3</v>
      </c>
      <c r="E3" s="190" t="s">
        <v>26</v>
      </c>
      <c r="G3" s="190" t="s">
        <v>5</v>
      </c>
    </row>
    <row r="4" spans="2:13">
      <c r="B4" s="19" t="s">
        <v>35</v>
      </c>
      <c r="C4" s="5">
        <v>621025077</v>
      </c>
      <c r="D4" s="5">
        <v>602598942</v>
      </c>
      <c r="E4" s="6">
        <v>3.1E-2</v>
      </c>
      <c r="G4" s="5">
        <v>18426135</v>
      </c>
      <c r="J4" s="20"/>
      <c r="K4" s="21"/>
      <c r="L4" s="21"/>
      <c r="M4" s="21"/>
    </row>
    <row r="5" spans="2:13">
      <c r="B5" s="19" t="s">
        <v>36</v>
      </c>
      <c r="C5" s="5">
        <v>1391629</v>
      </c>
      <c r="D5" s="5">
        <v>1896161</v>
      </c>
      <c r="E5" s="6">
        <v>-0.26600000000000001</v>
      </c>
      <c r="F5" s="16"/>
      <c r="G5" s="5">
        <v>-504532</v>
      </c>
      <c r="J5" s="20"/>
      <c r="K5" s="21"/>
      <c r="L5" s="21"/>
      <c r="M5" s="21"/>
    </row>
    <row r="6" spans="2:13">
      <c r="B6" s="19" t="s">
        <v>7</v>
      </c>
      <c r="C6" s="5">
        <v>-307296971</v>
      </c>
      <c r="D6" s="5">
        <v>-295207729</v>
      </c>
      <c r="E6" s="6">
        <v>4.1000000000000002E-2</v>
      </c>
      <c r="G6" s="5">
        <v>-12089242</v>
      </c>
      <c r="I6" s="268"/>
      <c r="J6" s="20"/>
      <c r="K6" s="21"/>
      <c r="L6" s="21"/>
      <c r="M6" s="21"/>
    </row>
    <row r="7" spans="2:13" s="9" customFormat="1">
      <c r="B7" s="42" t="s">
        <v>8</v>
      </c>
      <c r="C7" s="168">
        <v>315119735</v>
      </c>
      <c r="D7" s="168">
        <v>309287374</v>
      </c>
      <c r="E7" s="8">
        <v>1.9E-2</v>
      </c>
      <c r="G7" s="7">
        <v>5832361</v>
      </c>
      <c r="I7" s="269"/>
      <c r="J7" s="23"/>
      <c r="K7" s="24"/>
      <c r="L7" s="24"/>
      <c r="M7" s="24"/>
    </row>
    <row r="8" spans="2:13">
      <c r="B8" s="19" t="s">
        <v>9</v>
      </c>
      <c r="C8" s="5">
        <v>-79779887</v>
      </c>
      <c r="D8" s="5">
        <v>-75423530</v>
      </c>
      <c r="E8" s="6">
        <v>5.8000000000000003E-2</v>
      </c>
      <c r="G8" s="5">
        <v>-4356357</v>
      </c>
      <c r="J8" s="20"/>
      <c r="K8" s="21"/>
      <c r="L8" s="21"/>
      <c r="M8" s="21"/>
    </row>
    <row r="9" spans="2:13" s="9" customFormat="1">
      <c r="B9" s="42" t="s">
        <v>10</v>
      </c>
      <c r="C9" s="168">
        <v>235339848</v>
      </c>
      <c r="D9" s="168">
        <v>233863844</v>
      </c>
      <c r="E9" s="8">
        <v>6.0000000000000001E-3</v>
      </c>
      <c r="G9" s="7">
        <v>1476004</v>
      </c>
      <c r="J9" s="23"/>
      <c r="K9" s="24"/>
      <c r="L9" s="24"/>
      <c r="M9" s="24"/>
    </row>
    <row r="10" spans="2:13">
      <c r="B10" s="19" t="s">
        <v>37</v>
      </c>
      <c r="C10" s="5">
        <v>-278942</v>
      </c>
      <c r="D10" s="5">
        <v>3685254</v>
      </c>
      <c r="E10" s="6" t="s">
        <v>38</v>
      </c>
      <c r="F10" s="16"/>
      <c r="G10" s="5">
        <v>-3964196</v>
      </c>
      <c r="J10" s="20"/>
      <c r="K10" s="21"/>
      <c r="L10" s="21"/>
      <c r="M10" s="21"/>
    </row>
    <row r="11" spans="2:13">
      <c r="B11" s="19" t="s">
        <v>295</v>
      </c>
      <c r="C11" s="5">
        <v>-84796607</v>
      </c>
      <c r="D11" s="5">
        <v>-76175520</v>
      </c>
      <c r="E11" s="6">
        <v>0.113</v>
      </c>
      <c r="G11" s="5">
        <v>-8621087</v>
      </c>
      <c r="J11" s="20"/>
      <c r="K11" s="21"/>
      <c r="L11" s="21"/>
      <c r="M11" s="21"/>
    </row>
    <row r="12" spans="2:13">
      <c r="B12" s="19" t="s">
        <v>294</v>
      </c>
      <c r="C12" s="5">
        <v>-32412113</v>
      </c>
      <c r="D12" s="5">
        <v>-32554166</v>
      </c>
      <c r="E12" s="6">
        <v>-4.0000000000000001E-3</v>
      </c>
      <c r="G12" s="5">
        <v>142053</v>
      </c>
      <c r="J12" s="20"/>
      <c r="K12" s="21"/>
      <c r="L12" s="21"/>
      <c r="M12" s="21"/>
    </row>
    <row r="13" spans="2:13">
      <c r="B13" s="19" t="s">
        <v>39</v>
      </c>
      <c r="C13" s="5">
        <v>-2008</v>
      </c>
      <c r="D13" s="5">
        <v>-1895</v>
      </c>
      <c r="E13" s="6">
        <v>0.06</v>
      </c>
      <c r="G13" s="5">
        <v>-113</v>
      </c>
      <c r="J13" s="20"/>
      <c r="K13" s="21"/>
      <c r="L13" s="21"/>
      <c r="M13" s="21"/>
    </row>
    <row r="14" spans="2:13" s="9" customFormat="1">
      <c r="B14" s="42" t="s">
        <v>15</v>
      </c>
      <c r="C14" s="168">
        <v>117850178</v>
      </c>
      <c r="D14" s="168">
        <v>128817517</v>
      </c>
      <c r="E14" s="8">
        <v>-8.5000000000000006E-2</v>
      </c>
      <c r="G14" s="7">
        <v>-10967339</v>
      </c>
      <c r="J14" s="23"/>
      <c r="K14" s="24"/>
      <c r="L14" s="24"/>
      <c r="M14" s="24"/>
    </row>
    <row r="15" spans="2:13">
      <c r="C15" s="120">
        <v>0</v>
      </c>
      <c r="D15" s="120">
        <v>0</v>
      </c>
      <c r="J15" s="20"/>
      <c r="M15" s="21"/>
    </row>
    <row r="16" spans="2:13">
      <c r="C16" s="21"/>
      <c r="D16" s="21"/>
      <c r="J16" s="20"/>
    </row>
    <row r="17" spans="2:10">
      <c r="B17" s="9" t="s">
        <v>40</v>
      </c>
      <c r="J17" s="20"/>
    </row>
    <row r="18" spans="2:10">
      <c r="J18" s="20"/>
    </row>
    <row r="19" spans="2:10" ht="14.4" thickBot="1">
      <c r="B19" s="41" t="s">
        <v>1</v>
      </c>
      <c r="C19" s="190" t="s">
        <v>2</v>
      </c>
      <c r="D19" s="190" t="s">
        <v>3</v>
      </c>
      <c r="E19" s="190" t="s">
        <v>26</v>
      </c>
      <c r="G19" s="190" t="s">
        <v>5</v>
      </c>
    </row>
    <row r="20" spans="2:10">
      <c r="B20" s="19" t="s">
        <v>35</v>
      </c>
      <c r="C20" s="5">
        <v>41676217</v>
      </c>
      <c r="D20" s="5">
        <v>38256912</v>
      </c>
      <c r="E20" s="6">
        <v>8.8999999999999996E-2</v>
      </c>
      <c r="G20" s="5">
        <v>3419305</v>
      </c>
    </row>
    <row r="21" spans="2:10">
      <c r="B21" s="19" t="s">
        <v>36</v>
      </c>
      <c r="C21" s="5">
        <v>12795147</v>
      </c>
      <c r="D21" s="5">
        <v>11790101</v>
      </c>
      <c r="E21" s="6">
        <v>8.5000000000000006E-2</v>
      </c>
      <c r="G21" s="5">
        <v>1005046</v>
      </c>
    </row>
    <row r="22" spans="2:10">
      <c r="B22" s="19" t="s">
        <v>7</v>
      </c>
      <c r="C22" s="5">
        <v>-44154681</v>
      </c>
      <c r="D22" s="5">
        <v>-41046449</v>
      </c>
      <c r="E22" s="6">
        <v>7.5999999999999998E-2</v>
      </c>
      <c r="G22" s="5">
        <v>-3108232</v>
      </c>
    </row>
    <row r="23" spans="2:10">
      <c r="B23" s="42" t="s">
        <v>8</v>
      </c>
      <c r="C23" s="7">
        <v>10316683</v>
      </c>
      <c r="D23" s="7">
        <v>9000564</v>
      </c>
      <c r="E23" s="8">
        <v>0.14599999999999999</v>
      </c>
      <c r="F23" s="9"/>
      <c r="G23" s="7">
        <v>1316119</v>
      </c>
    </row>
    <row r="24" spans="2:10">
      <c r="B24" s="19" t="s">
        <v>9</v>
      </c>
      <c r="C24" s="5">
        <v>-2440704</v>
      </c>
      <c r="D24" s="5">
        <v>-2310091</v>
      </c>
      <c r="E24" s="6">
        <v>5.7000000000000002E-2</v>
      </c>
      <c r="G24" s="5">
        <v>-130613</v>
      </c>
    </row>
    <row r="25" spans="2:10">
      <c r="B25" s="42" t="s">
        <v>10</v>
      </c>
      <c r="C25" s="7">
        <v>7875979</v>
      </c>
      <c r="D25" s="7">
        <v>6690473</v>
      </c>
      <c r="E25" s="8">
        <v>0.17699999999999999</v>
      </c>
      <c r="F25" s="9"/>
      <c r="G25" s="7">
        <v>1185506</v>
      </c>
    </row>
    <row r="26" spans="2:10">
      <c r="B26" s="19" t="s">
        <v>37</v>
      </c>
      <c r="C26" s="5">
        <v>589067</v>
      </c>
      <c r="D26" s="5">
        <v>-304432</v>
      </c>
      <c r="E26" s="6">
        <v>-2.9350000000000001</v>
      </c>
      <c r="G26" s="5">
        <v>893499</v>
      </c>
    </row>
    <row r="27" spans="2:10">
      <c r="B27" s="19" t="s">
        <v>295</v>
      </c>
      <c r="C27" s="5">
        <v>-80973</v>
      </c>
      <c r="D27" s="5">
        <v>-458066</v>
      </c>
      <c r="E27" s="6">
        <v>-0.82299999999999995</v>
      </c>
      <c r="G27" s="5">
        <v>377093</v>
      </c>
    </row>
    <row r="28" spans="2:10">
      <c r="B28" s="19" t="s">
        <v>294</v>
      </c>
      <c r="C28" s="5">
        <v>-1894605</v>
      </c>
      <c r="D28" s="5">
        <v>-1355071</v>
      </c>
      <c r="E28" s="6">
        <v>0.39800000000000002</v>
      </c>
      <c r="G28" s="5">
        <v>-539534</v>
      </c>
    </row>
    <row r="29" spans="2:10">
      <c r="B29" s="42" t="s">
        <v>15</v>
      </c>
      <c r="C29" s="168">
        <v>6489468</v>
      </c>
      <c r="D29" s="168">
        <v>4572904</v>
      </c>
      <c r="E29" s="8">
        <v>0.41899999999999998</v>
      </c>
      <c r="F29" s="9"/>
      <c r="G29" s="7">
        <v>1916564</v>
      </c>
    </row>
    <row r="30" spans="2:10">
      <c r="C30" s="120">
        <v>0</v>
      </c>
      <c r="D30" s="120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5"/>
  <dimension ref="A1:N39"/>
  <sheetViews>
    <sheetView showGridLines="0" workbookViewId="0">
      <selection activeCell="C4" sqref="C4"/>
    </sheetView>
  </sheetViews>
  <sheetFormatPr baseColWidth="10" defaultColWidth="11.44140625" defaultRowHeight="13.8"/>
  <cols>
    <col min="1" max="1" width="4" style="26" customWidth="1"/>
    <col min="2" max="2" width="25.44140625" style="26" bestFit="1" customWidth="1"/>
    <col min="3" max="16384" width="11.44140625" style="26"/>
  </cols>
  <sheetData>
    <row r="1" spans="1:14" ht="15" customHeight="1">
      <c r="A1" s="25" t="s">
        <v>0</v>
      </c>
    </row>
    <row r="3" spans="1:14" ht="14.4" thickBot="1">
      <c r="B3" s="1" t="s">
        <v>1</v>
      </c>
      <c r="C3" s="190" t="s">
        <v>41</v>
      </c>
      <c r="D3" s="190" t="s">
        <v>42</v>
      </c>
      <c r="E3" s="190" t="s">
        <v>26</v>
      </c>
      <c r="F3" s="4"/>
      <c r="G3" s="190" t="s">
        <v>43</v>
      </c>
    </row>
    <row r="4" spans="1:14" ht="15" customHeight="1">
      <c r="B4" s="2" t="s">
        <v>44</v>
      </c>
      <c r="C4" s="167">
        <f>+ [7]Result!F5</f>
        <v>0</v>
      </c>
      <c r="D4" s="167">
        <f>+ [7]Result!G5</f>
        <v>21845440</v>
      </c>
      <c r="E4" s="6">
        <f>+ROUND(G4/D4,3)</f>
        <v>-1</v>
      </c>
      <c r="F4" s="4"/>
      <c r="G4" s="5">
        <f>+C4-D4</f>
        <v>-21845440</v>
      </c>
    </row>
    <row r="5" spans="1:14" s="27" customFormat="1" ht="15" customHeight="1">
      <c r="B5" s="2" t="s">
        <v>45</v>
      </c>
      <c r="C5" s="167">
        <f>+ [7]Result!F6+ [7]Result!F7+ [7]Result!F10+ [7]Result!F9</f>
        <v>0</v>
      </c>
      <c r="D5" s="167">
        <f>+ [7]Result!G6+ [7]Result!G7+ [7]Result!G10+ [7]Result!G9</f>
        <v>-14696965</v>
      </c>
      <c r="E5" s="6">
        <f t="shared" ref="E5:E14" si="0">+ROUND(G5/D5,3)</f>
        <v>-1</v>
      </c>
      <c r="F5" s="4"/>
      <c r="G5" s="5">
        <f t="shared" ref="G5:G14" si="1">+C5-D5</f>
        <v>14696965</v>
      </c>
    </row>
    <row r="6" spans="1:14" s="27" customFormat="1" ht="15" customHeight="1">
      <c r="B6" s="3" t="s">
        <v>8</v>
      </c>
      <c r="C6" s="185">
        <f>SUM(C4:C5)</f>
        <v>0</v>
      </c>
      <c r="D6" s="185">
        <f>SUM(D4:D5)</f>
        <v>7148475</v>
      </c>
      <c r="E6" s="8">
        <f t="shared" si="0"/>
        <v>-1</v>
      </c>
      <c r="F6" s="9"/>
      <c r="G6" s="7">
        <f t="shared" si="1"/>
        <v>-7148475</v>
      </c>
    </row>
    <row r="7" spans="1:14" s="27" customFormat="1" ht="15" customHeight="1">
      <c r="B7" s="2" t="s">
        <v>46</v>
      </c>
      <c r="C7" s="167">
        <f>+ [7]Result!F8</f>
        <v>0</v>
      </c>
      <c r="D7" s="167">
        <f>+ [7]Result!G8</f>
        <v>-4531241</v>
      </c>
      <c r="E7" s="6">
        <f t="shared" si="0"/>
        <v>-1</v>
      </c>
      <c r="F7" s="4"/>
      <c r="G7" s="5">
        <f t="shared" si="1"/>
        <v>4531241</v>
      </c>
      <c r="L7" s="18"/>
      <c r="M7" s="18"/>
      <c r="N7" s="28"/>
    </row>
    <row r="8" spans="1:14" s="27" customFormat="1" ht="15" customHeight="1">
      <c r="B8" s="3" t="s">
        <v>47</v>
      </c>
      <c r="C8" s="185">
        <f>+C6+C7</f>
        <v>0</v>
      </c>
      <c r="D8" s="185">
        <f>+D6+D7</f>
        <v>2617234</v>
      </c>
      <c r="E8" s="8">
        <f t="shared" si="0"/>
        <v>-1</v>
      </c>
      <c r="F8" s="9"/>
      <c r="G8" s="7">
        <f t="shared" si="1"/>
        <v>-2617234</v>
      </c>
    </row>
    <row r="9" spans="1:14" s="27" customFormat="1" ht="15" customHeight="1">
      <c r="B9" s="2" t="s">
        <v>48</v>
      </c>
      <c r="C9" s="167">
        <f>+ [7]Result!F11</f>
        <v>0</v>
      </c>
      <c r="D9" s="167">
        <f>+ [7]Result!G11</f>
        <v>-2809775</v>
      </c>
      <c r="E9" s="6">
        <f t="shared" si="0"/>
        <v>-1</v>
      </c>
      <c r="F9" s="43"/>
      <c r="G9" s="5">
        <f t="shared" si="1"/>
        <v>2809775</v>
      </c>
    </row>
    <row r="10" spans="1:14" s="27" customFormat="1" ht="15" customHeight="1">
      <c r="B10" s="2" t="s">
        <v>49</v>
      </c>
      <c r="C10" s="167">
        <v>0</v>
      </c>
      <c r="D10" s="167">
        <v>0</v>
      </c>
      <c r="E10" s="6">
        <v>0</v>
      </c>
      <c r="F10" s="43"/>
      <c r="G10" s="5">
        <f t="shared" si="1"/>
        <v>0</v>
      </c>
    </row>
    <row r="11" spans="1:14" s="27" customFormat="1" ht="15" customHeight="1">
      <c r="B11" s="2" t="s">
        <v>50</v>
      </c>
      <c r="C11" s="167">
        <f>+ [7]Result!F13+ [7]Result!F14+ [7]Result!F16+ [7]Result!F17</f>
        <v>0</v>
      </c>
      <c r="D11" s="167">
        <f>+ [7]Result!G13+ [7]Result!G14+ [7]Result!G16+ [7]Result!G17</f>
        <v>-8243995</v>
      </c>
      <c r="E11" s="6">
        <f t="shared" si="0"/>
        <v>-1</v>
      </c>
      <c r="F11" s="4"/>
      <c r="G11" s="5">
        <f t="shared" si="1"/>
        <v>8243995</v>
      </c>
    </row>
    <row r="12" spans="1:14" s="27" customFormat="1" ht="15" customHeight="1">
      <c r="B12" s="2" t="s">
        <v>13</v>
      </c>
      <c r="C12" s="167">
        <f>[7]Result!F20</f>
        <v>0</v>
      </c>
      <c r="D12" s="258">
        <f>[7]Result!G20</f>
        <v>-397481</v>
      </c>
      <c r="E12" s="6">
        <f t="shared" si="0"/>
        <v>-1</v>
      </c>
      <c r="F12" s="4"/>
      <c r="G12" s="5">
        <f t="shared" si="1"/>
        <v>397481</v>
      </c>
    </row>
    <row r="13" spans="1:14" s="27" customFormat="1" ht="15" customHeight="1">
      <c r="B13" s="2" t="s">
        <v>51</v>
      </c>
      <c r="C13" s="167">
        <f>- [7]Result!F27</f>
        <v>0</v>
      </c>
      <c r="D13" s="258">
        <f>- [7]Result!G27</f>
        <v>-113</v>
      </c>
      <c r="E13" s="6">
        <f t="shared" si="0"/>
        <v>-1</v>
      </c>
      <c r="F13" s="4"/>
      <c r="G13" s="5">
        <f t="shared" si="1"/>
        <v>113</v>
      </c>
    </row>
    <row r="14" spans="1:14" s="27" customFormat="1" ht="15" customHeight="1">
      <c r="B14" s="3" t="s">
        <v>52</v>
      </c>
      <c r="C14" s="168">
        <f>+SUM(C8:C13)</f>
        <v>0</v>
      </c>
      <c r="D14" s="257">
        <f>+SUM(D8:D13)</f>
        <v>-8834130</v>
      </c>
      <c r="E14" s="8">
        <f t="shared" si="0"/>
        <v>-1</v>
      </c>
      <c r="F14" s="9"/>
      <c r="G14" s="7">
        <f t="shared" si="1"/>
        <v>8834130</v>
      </c>
    </row>
    <row r="15" spans="1:14" s="27" customFormat="1" ht="15" customHeight="1">
      <c r="C15" s="168">
        <f>+C14- [7]Result!F26</f>
        <v>0</v>
      </c>
      <c r="D15" s="168">
        <f>+D14- [7]Result!G26</f>
        <v>0</v>
      </c>
    </row>
    <row r="16" spans="1:14" s="27" customFormat="1" ht="15" customHeight="1"/>
    <row r="17" s="27" customFormat="1" ht="15" customHeight="1"/>
    <row r="18" s="27" customFormat="1" ht="15" customHeight="1"/>
    <row r="19" s="27" customFormat="1" ht="15" customHeight="1"/>
    <row r="20" s="27" customFormat="1" ht="15" customHeight="1"/>
    <row r="21" s="27" customFormat="1" ht="15" customHeight="1"/>
    <row r="22" s="27" customFormat="1" ht="15" customHeight="1"/>
    <row r="23" s="27" customFormat="1" ht="15" customHeight="1"/>
    <row r="24" s="27" customFormat="1" ht="15" customHeight="1"/>
    <row r="25" s="27" customFormat="1" ht="15" customHeight="1"/>
    <row r="26" s="27" customFormat="1" ht="15" customHeight="1"/>
    <row r="27" s="27" customFormat="1" ht="15" customHeight="1"/>
    <row r="28" s="27" customFormat="1" ht="15" customHeight="1"/>
    <row r="39" ht="15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tabColor rgb="FF00B050"/>
    <pageSetUpPr fitToPage="1"/>
  </sheetPr>
  <dimension ref="A1:L33"/>
  <sheetViews>
    <sheetView showGridLines="0" workbookViewId="0">
      <selection activeCell="B29" sqref="B29"/>
    </sheetView>
  </sheetViews>
  <sheetFormatPr baseColWidth="10" defaultColWidth="0" defaultRowHeight="15" customHeight="1" zeroHeight="1"/>
  <cols>
    <col min="1" max="1" width="3.6640625" style="4" customWidth="1"/>
    <col min="2" max="2" width="49.44140625" style="4" customWidth="1"/>
    <col min="3" max="4" width="15.5546875" style="4" customWidth="1"/>
    <col min="5" max="5" width="10.5546875" style="4" customWidth="1"/>
    <col min="6" max="6" width="11.44140625" style="4" customWidth="1"/>
    <col min="7" max="12" width="0" style="4" hidden="1" customWidth="1"/>
    <col min="13" max="16384" width="11.44140625" style="4" hidden="1"/>
  </cols>
  <sheetData>
    <row r="1" spans="2:9" ht="15" customHeight="1"/>
    <row r="2" spans="2:9" ht="15" customHeight="1">
      <c r="B2" s="11"/>
      <c r="C2" s="11"/>
      <c r="D2" s="11"/>
      <c r="E2" s="11"/>
    </row>
    <row r="3" spans="2:9" ht="15" customHeight="1" thickBot="1">
      <c r="B3" s="14" t="s">
        <v>53</v>
      </c>
      <c r="C3" s="190" t="s">
        <v>2</v>
      </c>
      <c r="D3" s="190" t="s">
        <v>54</v>
      </c>
      <c r="E3" s="14" t="s">
        <v>26</v>
      </c>
      <c r="F3" s="202"/>
      <c r="G3" s="202"/>
    </row>
    <row r="4" spans="2:9" ht="12.75" customHeight="1">
      <c r="B4" s="2" t="s">
        <v>55</v>
      </c>
      <c r="C4" s="179">
        <v>288702263</v>
      </c>
      <c r="D4" s="179">
        <v>275004410</v>
      </c>
      <c r="E4" s="201">
        <v>0.05</v>
      </c>
      <c r="F4" s="202"/>
      <c r="G4" s="202"/>
    </row>
    <row r="5" spans="2:9" ht="12.75" customHeight="1">
      <c r="B5" s="2" t="s">
        <v>56</v>
      </c>
      <c r="C5" s="179">
        <v>2729457072</v>
      </c>
      <c r="D5" s="179">
        <v>2148343319</v>
      </c>
      <c r="E5" s="201">
        <v>0.27</v>
      </c>
      <c r="F5" s="202"/>
      <c r="G5" s="202"/>
      <c r="H5" s="202"/>
      <c r="I5" s="180"/>
    </row>
    <row r="6" spans="2:9" ht="12.75" customHeight="1">
      <c r="B6" s="3" t="s">
        <v>57</v>
      </c>
      <c r="C6" s="259">
        <v>3018159335</v>
      </c>
      <c r="D6" s="259">
        <v>2423347729</v>
      </c>
      <c r="E6" s="260">
        <v>0.245</v>
      </c>
    </row>
    <row r="7" spans="2:9" ht="12.75" customHeight="1">
      <c r="B7" s="14" t="s">
        <v>58</v>
      </c>
      <c r="C7" s="199"/>
      <c r="D7" s="199"/>
      <c r="E7" s="200"/>
    </row>
    <row r="8" spans="2:9" ht="12.75" customHeight="1">
      <c r="B8" s="2" t="s">
        <v>59</v>
      </c>
      <c r="C8" s="179">
        <v>351513489</v>
      </c>
      <c r="D8" s="179">
        <v>361668126</v>
      </c>
      <c r="E8" s="201">
        <v>-2.8000000000000001E-2</v>
      </c>
    </row>
    <row r="9" spans="2:9" ht="12.75" customHeight="1">
      <c r="B9" s="2" t="s">
        <v>60</v>
      </c>
      <c r="C9" s="179">
        <v>1374530378</v>
      </c>
      <c r="D9" s="179">
        <v>1175540305</v>
      </c>
      <c r="E9" s="201">
        <v>0.16900000000000001</v>
      </c>
    </row>
    <row r="10" spans="2:9" ht="12.75" customHeight="1">
      <c r="B10" s="3" t="s">
        <v>61</v>
      </c>
      <c r="C10" s="259">
        <v>1726043867</v>
      </c>
      <c r="D10" s="259">
        <v>1537208431</v>
      </c>
      <c r="E10" s="260">
        <v>0.123</v>
      </c>
    </row>
    <row r="11" spans="2:9" ht="12.75" customHeight="1">
      <c r="B11" s="11"/>
      <c r="C11" s="199"/>
      <c r="D11" s="199"/>
      <c r="E11" s="200"/>
    </row>
    <row r="12" spans="2:9" ht="12.75" customHeight="1">
      <c r="B12" s="2" t="s">
        <v>62</v>
      </c>
      <c r="C12" s="179">
        <v>1292066950</v>
      </c>
      <c r="D12" s="179">
        <v>886107830</v>
      </c>
      <c r="E12" s="201">
        <v>0.45800000000000002</v>
      </c>
    </row>
    <row r="13" spans="2:9" ht="12.75" customHeight="1">
      <c r="B13" s="2" t="s">
        <v>63</v>
      </c>
      <c r="C13" s="179">
        <v>48518</v>
      </c>
      <c r="D13" s="179">
        <v>31468</v>
      </c>
      <c r="E13" s="201">
        <v>0.54200000000000004</v>
      </c>
    </row>
    <row r="14" spans="2:9" ht="12.75" customHeight="1">
      <c r="B14" s="3" t="s">
        <v>64</v>
      </c>
      <c r="C14" s="259">
        <v>1292115468</v>
      </c>
      <c r="D14" s="259">
        <v>886139298</v>
      </c>
      <c r="E14" s="260">
        <v>0.45800000000000002</v>
      </c>
    </row>
    <row r="15" spans="2:9" ht="12.75" customHeight="1">
      <c r="B15" s="3" t="s">
        <v>65</v>
      </c>
      <c r="C15" s="259">
        <v>3018159335</v>
      </c>
      <c r="D15" s="259">
        <v>2423347729</v>
      </c>
      <c r="E15" s="260">
        <v>0.245</v>
      </c>
    </row>
    <row r="16" spans="2:9" ht="15" customHeight="1">
      <c r="B16" s="11"/>
      <c r="C16" s="11"/>
      <c r="D16" s="11"/>
      <c r="E16" s="11"/>
    </row>
    <row r="17" spans="2:5" ht="15" customHeight="1">
      <c r="C17" s="172">
        <v>0</v>
      </c>
      <c r="D17" s="172">
        <v>0</v>
      </c>
    </row>
    <row r="18" spans="2:5" ht="15" customHeight="1"/>
    <row r="19" spans="2:5" ht="15" customHeight="1">
      <c r="B19" s="203"/>
      <c r="C19" s="203"/>
      <c r="D19" s="203"/>
    </row>
    <row r="20" spans="2:5" ht="15" customHeight="1" thickBot="1">
      <c r="B20" s="272" t="s">
        <v>66</v>
      </c>
      <c r="C20" s="273" t="s">
        <v>2</v>
      </c>
      <c r="D20" s="273"/>
    </row>
    <row r="21" spans="2:5" ht="15" customHeight="1">
      <c r="B21" s="19" t="s">
        <v>296</v>
      </c>
      <c r="C21" s="15">
        <v>30637575</v>
      </c>
      <c r="D21" s="204"/>
      <c r="E21" s="191"/>
    </row>
    <row r="22" spans="2:5" ht="15" customHeight="1">
      <c r="B22" s="19" t="s">
        <v>297</v>
      </c>
      <c r="C22" s="15">
        <v>26113660</v>
      </c>
      <c r="D22" s="204"/>
      <c r="E22" s="191"/>
    </row>
    <row r="23" spans="2:5" ht="15" customHeight="1">
      <c r="B23" s="19" t="s">
        <v>298</v>
      </c>
      <c r="C23" s="15">
        <v>15535402</v>
      </c>
      <c r="D23" s="204"/>
      <c r="E23" s="191"/>
    </row>
    <row r="24" spans="2:5" ht="15" customHeight="1">
      <c r="B24" s="19" t="s">
        <v>67</v>
      </c>
      <c r="C24" s="15">
        <v>8117204</v>
      </c>
      <c r="D24" s="204"/>
      <c r="E24" s="191"/>
    </row>
    <row r="25" spans="2:5" ht="15" customHeight="1">
      <c r="B25" s="19" t="s">
        <v>299</v>
      </c>
      <c r="C25" s="15">
        <v>4926466</v>
      </c>
      <c r="D25" s="204"/>
      <c r="E25" s="191"/>
    </row>
    <row r="26" spans="2:5" ht="15" customHeight="1">
      <c r="B26" s="19" t="s">
        <v>68</v>
      </c>
      <c r="C26" s="15">
        <v>4432716</v>
      </c>
      <c r="D26" s="204"/>
      <c r="E26" s="191"/>
    </row>
    <row r="27" spans="2:5" ht="15" customHeight="1">
      <c r="B27" s="19" t="s">
        <v>69</v>
      </c>
      <c r="C27" s="15">
        <v>3656932</v>
      </c>
      <c r="D27" s="204"/>
      <c r="E27" s="191"/>
    </row>
    <row r="28" spans="2:5" ht="15" customHeight="1">
      <c r="B28" s="19" t="s">
        <v>70</v>
      </c>
      <c r="C28" s="15">
        <v>2863137</v>
      </c>
      <c r="D28" s="204"/>
      <c r="E28" s="191"/>
    </row>
    <row r="29" spans="2:5" ht="15" customHeight="1">
      <c r="B29" s="19" t="s">
        <v>300</v>
      </c>
      <c r="C29" s="15">
        <v>2726982</v>
      </c>
      <c r="D29" s="204"/>
      <c r="E29" s="191"/>
    </row>
    <row r="30" spans="2:5" ht="15" customHeight="1">
      <c r="B30" s="19" t="s">
        <v>71</v>
      </c>
      <c r="C30" s="15">
        <v>50472688</v>
      </c>
      <c r="D30" s="286"/>
      <c r="E30" s="286"/>
    </row>
    <row r="31" spans="2:5" ht="15" customHeight="1">
      <c r="B31" s="19"/>
      <c r="C31" s="15"/>
    </row>
    <row r="32" spans="2:5" ht="15" hidden="1" customHeight="1">
      <c r="B32" s="218"/>
      <c r="C32" s="15"/>
    </row>
    <row r="33" spans="3:3" ht="15" hidden="1" customHeight="1">
      <c r="C33" s="15"/>
    </row>
  </sheetData>
  <mergeCells count="1">
    <mergeCell ref="D30:E30"/>
  </mergeCells>
  <phoneticPr fontId="5" type="noConversion"/>
  <pageMargins left="0.74803149606299213" right="0.74803149606299213" top="0.98425196850393704" bottom="0.98425196850393704" header="0" footer="0"/>
  <pageSetup scale="77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tabColor rgb="FF00B050"/>
  </sheetPr>
  <dimension ref="A1:N62"/>
  <sheetViews>
    <sheetView showGridLines="0" zoomScaleNormal="100" workbookViewId="0">
      <selection activeCell="L39" sqref="L39"/>
    </sheetView>
  </sheetViews>
  <sheetFormatPr baseColWidth="10" defaultColWidth="0" defaultRowHeight="15" customHeight="1" zeroHeight="1"/>
  <cols>
    <col min="1" max="1" width="26.33203125" style="4" bestFit="1" customWidth="1"/>
    <col min="2" max="2" width="24.5546875" style="4" bestFit="1" customWidth="1"/>
    <col min="3" max="3" width="9.44140625" style="4" customWidth="1"/>
    <col min="4" max="4" width="11.33203125" style="4" bestFit="1" customWidth="1"/>
    <col min="5" max="7" width="10.6640625" style="4" customWidth="1"/>
    <col min="8" max="8" width="12.44140625" style="4" customWidth="1"/>
    <col min="9" max="9" width="11.44140625" style="4" customWidth="1"/>
    <col min="10" max="10" width="14.5546875" style="4" customWidth="1"/>
    <col min="11" max="11" width="11.44140625" style="4" customWidth="1"/>
    <col min="12" max="12" width="30.33203125" style="4" bestFit="1" customWidth="1"/>
    <col min="13" max="13" width="11.44140625" style="4" customWidth="1"/>
    <col min="14" max="14" width="0" style="4" hidden="1" customWidth="1"/>
    <col min="15" max="16384" width="11.44140625" style="4" hidden="1"/>
  </cols>
  <sheetData>
    <row r="1" spans="1:9" ht="15" customHeight="1">
      <c r="E1" s="29"/>
      <c r="F1" s="29"/>
      <c r="G1" s="29"/>
      <c r="H1" s="29"/>
    </row>
    <row r="2" spans="1:9" ht="18.75" customHeight="1" thickBot="1">
      <c r="B2" s="274" t="s">
        <v>72</v>
      </c>
      <c r="C2" s="275" t="s">
        <v>73</v>
      </c>
      <c r="D2" s="275" t="s">
        <v>74</v>
      </c>
      <c r="E2" s="275" t="s">
        <v>75</v>
      </c>
      <c r="F2" s="275" t="s">
        <v>76</v>
      </c>
      <c r="G2" s="275" t="s">
        <v>77</v>
      </c>
      <c r="H2" s="275" t="s">
        <v>78</v>
      </c>
    </row>
    <row r="3" spans="1:9" ht="15" customHeight="1">
      <c r="A3" s="197"/>
      <c r="B3" s="271" t="s">
        <v>281</v>
      </c>
      <c r="C3" s="30" t="s">
        <v>79</v>
      </c>
      <c r="D3" s="112">
        <v>166023646</v>
      </c>
      <c r="E3" s="113">
        <v>21188694</v>
      </c>
      <c r="F3" s="113">
        <v>41727669</v>
      </c>
      <c r="G3" s="113">
        <v>37389983</v>
      </c>
      <c r="H3" s="113">
        <v>65717300</v>
      </c>
    </row>
    <row r="4" spans="1:9" ht="15" customHeight="1">
      <c r="A4" s="197"/>
      <c r="B4" s="2" t="s">
        <v>80</v>
      </c>
      <c r="C4" s="30" t="s">
        <v>79</v>
      </c>
      <c r="D4" s="112">
        <v>987657554</v>
      </c>
      <c r="E4" s="113">
        <v>15530414</v>
      </c>
      <c r="F4" s="113">
        <v>0</v>
      </c>
      <c r="G4" s="113">
        <v>109105657</v>
      </c>
      <c r="H4" s="113">
        <v>863021483</v>
      </c>
    </row>
    <row r="5" spans="1:9" ht="15" customHeight="1">
      <c r="A5" s="197"/>
      <c r="B5" s="2" t="s">
        <v>81</v>
      </c>
      <c r="C5" s="30" t="s">
        <v>79</v>
      </c>
      <c r="D5" s="112">
        <v>168535838</v>
      </c>
      <c r="E5" s="113">
        <v>79613631</v>
      </c>
      <c r="F5" s="113">
        <v>59188982</v>
      </c>
      <c r="G5" s="113">
        <v>29733225</v>
      </c>
      <c r="H5" s="113">
        <v>0</v>
      </c>
    </row>
    <row r="6" spans="1:9" ht="15" hidden="1" customHeight="1">
      <c r="A6" s="197"/>
      <c r="B6" s="2" t="s">
        <v>82</v>
      </c>
      <c r="C6" s="30" t="s">
        <v>83</v>
      </c>
      <c r="D6" s="112">
        <v>0</v>
      </c>
      <c r="E6" s="113">
        <v>0</v>
      </c>
      <c r="F6" s="113">
        <v>0</v>
      </c>
      <c r="G6" s="113">
        <v>0</v>
      </c>
      <c r="H6" s="113">
        <v>0</v>
      </c>
    </row>
    <row r="7" spans="1:9" ht="15" customHeight="1">
      <c r="B7" s="3" t="s">
        <v>84</v>
      </c>
      <c r="C7" s="30"/>
      <c r="D7" s="112">
        <v>1322217038</v>
      </c>
      <c r="E7" s="112">
        <v>116332739</v>
      </c>
      <c r="F7" s="112">
        <v>100916651</v>
      </c>
      <c r="G7" s="112">
        <v>176228865</v>
      </c>
      <c r="H7" s="112">
        <v>928738783</v>
      </c>
    </row>
    <row r="8" spans="1:9" ht="15" customHeight="1">
      <c r="A8" s="197"/>
      <c r="B8" s="181" t="s">
        <v>85</v>
      </c>
      <c r="C8" s="182" t="s">
        <v>79</v>
      </c>
      <c r="D8" s="183">
        <v>4380966</v>
      </c>
      <c r="E8" s="184">
        <v>1802206</v>
      </c>
      <c r="F8" s="184">
        <v>2089901</v>
      </c>
      <c r="G8" s="184">
        <v>259446</v>
      </c>
      <c r="H8" s="184">
        <v>229413</v>
      </c>
    </row>
    <row r="9" spans="1:9" ht="15" customHeight="1" thickBot="1">
      <c r="A9" s="197"/>
      <c r="B9" s="3" t="s">
        <v>86</v>
      </c>
      <c r="C9" s="276"/>
      <c r="D9" s="277">
        <v>4380966</v>
      </c>
      <c r="E9" s="277">
        <v>1802206</v>
      </c>
      <c r="F9" s="277">
        <v>2089901</v>
      </c>
      <c r="G9" s="277">
        <v>259446</v>
      </c>
      <c r="H9" s="277">
        <v>229413</v>
      </c>
    </row>
    <row r="10" spans="1:9" ht="15" customHeight="1">
      <c r="B10" s="278" t="s">
        <v>87</v>
      </c>
      <c r="C10" s="11"/>
      <c r="D10" s="112">
        <v>1326598004</v>
      </c>
      <c r="E10" s="112">
        <v>118134945</v>
      </c>
      <c r="F10" s="112">
        <v>103006552</v>
      </c>
      <c r="G10" s="112">
        <v>176488311</v>
      </c>
      <c r="H10" s="112">
        <v>928968196</v>
      </c>
    </row>
    <row r="11" spans="1:9" ht="15" customHeight="1">
      <c r="D11" s="202">
        <v>0</v>
      </c>
    </row>
    <row r="12" spans="1:9" ht="15" customHeight="1">
      <c r="B12" s="4" t="s">
        <v>280</v>
      </c>
      <c r="D12" s="17"/>
      <c r="E12" s="17"/>
      <c r="F12" s="4" t="s">
        <v>285</v>
      </c>
      <c r="G12" s="17"/>
      <c r="H12" s="17"/>
    </row>
    <row r="13" spans="1:9" ht="15" customHeight="1">
      <c r="B13" s="31" t="s">
        <v>281</v>
      </c>
      <c r="C13" s="256">
        <v>0.125</v>
      </c>
      <c r="D13" s="32">
        <v>166023646</v>
      </c>
      <c r="E13" s="31"/>
      <c r="F13" s="31" t="s">
        <v>286</v>
      </c>
      <c r="G13" s="196">
        <v>0.89600000000000002</v>
      </c>
      <c r="H13" s="32">
        <v>1188924166</v>
      </c>
      <c r="I13" s="197"/>
    </row>
    <row r="14" spans="1:9" ht="15" customHeight="1">
      <c r="B14" s="31" t="s">
        <v>282</v>
      </c>
      <c r="C14" s="256">
        <v>0.745</v>
      </c>
      <c r="D14" s="32">
        <v>987657554</v>
      </c>
      <c r="E14" s="31"/>
      <c r="F14" s="31" t="s">
        <v>89</v>
      </c>
      <c r="G14" s="196">
        <v>0.104</v>
      </c>
      <c r="H14" s="32">
        <v>137673838</v>
      </c>
      <c r="I14" s="197"/>
    </row>
    <row r="15" spans="1:9" ht="15" customHeight="1">
      <c r="B15" s="31" t="s">
        <v>283</v>
      </c>
      <c r="C15" s="256">
        <v>0.127</v>
      </c>
      <c r="D15" s="32">
        <v>168535838</v>
      </c>
      <c r="E15" s="31"/>
      <c r="F15" s="31"/>
      <c r="G15" s="198">
        <v>1</v>
      </c>
      <c r="H15" s="32">
        <v>1326598004</v>
      </c>
    </row>
    <row r="16" spans="1:9" ht="13.8">
      <c r="B16" s="31" t="s">
        <v>284</v>
      </c>
      <c r="C16" s="256">
        <v>3.0000000000000001E-3</v>
      </c>
      <c r="D16" s="32">
        <v>4380966</v>
      </c>
      <c r="G16" s="33"/>
    </row>
    <row r="17" spans="3:8" ht="15" customHeight="1">
      <c r="C17" s="195">
        <v>1</v>
      </c>
      <c r="D17" s="192"/>
      <c r="G17" s="34"/>
    </row>
    <row r="18" spans="3:8" ht="15" customHeight="1">
      <c r="C18" s="33"/>
      <c r="D18" s="17"/>
      <c r="E18" s="17"/>
      <c r="F18" s="17"/>
      <c r="G18" s="17"/>
      <c r="H18" s="17"/>
    </row>
    <row r="19" spans="3:8" ht="15" customHeight="1">
      <c r="C19" s="34"/>
      <c r="D19" s="17"/>
      <c r="E19" s="17"/>
      <c r="F19" s="17"/>
      <c r="G19" s="17"/>
      <c r="H19" s="17"/>
    </row>
    <row r="20" spans="3:8" ht="15" customHeight="1">
      <c r="D20" s="17"/>
    </row>
    <row r="21" spans="3:8" ht="15" customHeight="1">
      <c r="D21" s="17"/>
    </row>
    <row r="22" spans="3:8" ht="15" customHeight="1"/>
    <row r="23" spans="3:8" ht="15" customHeight="1"/>
    <row r="24" spans="3:8" ht="15" customHeight="1"/>
    <row r="25" spans="3:8" ht="15" customHeight="1"/>
    <row r="26" spans="3:8" ht="15" customHeight="1"/>
    <row r="27" spans="3:8" ht="15" customHeight="1"/>
    <row r="28" spans="3:8" ht="15" customHeight="1"/>
    <row r="29" spans="3:8" ht="15" customHeight="1"/>
    <row r="30" spans="3:8" ht="15" customHeight="1"/>
    <row r="31" spans="3:8" ht="15" customHeight="1"/>
    <row r="32" spans="3:8" ht="15" customHeight="1"/>
    <row r="33" spans="1:4" ht="15" customHeight="1"/>
    <row r="34" spans="1:4" ht="15" customHeight="1"/>
    <row r="35" spans="1:4" ht="15" customHeight="1"/>
    <row r="36" spans="1:4" ht="15" customHeight="1"/>
    <row r="37" spans="1:4" ht="15" customHeight="1"/>
    <row r="38" spans="1:4" ht="15" customHeight="1"/>
    <row r="39" spans="1:4" ht="15" customHeight="1"/>
    <row r="40" spans="1:4" ht="15" customHeight="1"/>
    <row r="41" spans="1:4" ht="15" customHeight="1"/>
    <row r="42" spans="1:4" ht="15" customHeight="1"/>
    <row r="43" spans="1:4" ht="15" customHeight="1">
      <c r="A43" s="110" t="s">
        <v>90</v>
      </c>
      <c r="B43" s="169">
        <v>137673838</v>
      </c>
      <c r="C43" s="233">
        <v>0.1038</v>
      </c>
      <c r="D43" s="202">
        <v>0</v>
      </c>
    </row>
    <row r="44" spans="1:4" ht="15" customHeight="1">
      <c r="A44" s="110" t="s">
        <v>91</v>
      </c>
      <c r="B44" s="169">
        <v>30862000</v>
      </c>
      <c r="C44" s="233">
        <v>2.3300000000000001E-2</v>
      </c>
    </row>
    <row r="45" spans="1:4" ht="15" customHeight="1">
      <c r="A45" s="110" t="s">
        <v>88</v>
      </c>
      <c r="B45" s="169">
        <v>981005523</v>
      </c>
      <c r="C45" s="233">
        <v>0.73950000000000005</v>
      </c>
      <c r="D45" s="202">
        <v>0</v>
      </c>
    </row>
    <row r="46" spans="1:4" ht="15" customHeight="1">
      <c r="A46" s="110" t="s">
        <v>92</v>
      </c>
      <c r="B46" s="169">
        <v>166023646</v>
      </c>
      <c r="C46" s="233">
        <v>0.12509999999999999</v>
      </c>
      <c r="D46" s="180">
        <v>0</v>
      </c>
    </row>
    <row r="47" spans="1:4" ht="15" customHeight="1">
      <c r="A47" s="110" t="s">
        <v>93</v>
      </c>
      <c r="B47" s="169">
        <v>6652031</v>
      </c>
      <c r="C47" s="233">
        <v>5.0000000000000001E-3</v>
      </c>
      <c r="D47" s="110"/>
    </row>
    <row r="48" spans="1:4" ht="15" hidden="1" customHeight="1">
      <c r="A48" s="110" t="s">
        <v>94</v>
      </c>
      <c r="B48" s="169">
        <v>0</v>
      </c>
      <c r="C48" s="233">
        <v>0</v>
      </c>
    </row>
    <row r="49" spans="1:5" ht="15" customHeight="1">
      <c r="A49" s="110" t="s">
        <v>95</v>
      </c>
      <c r="B49" s="169">
        <v>4380966</v>
      </c>
      <c r="C49" s="233">
        <v>3.3E-3</v>
      </c>
      <c r="D49" s="180">
        <v>0</v>
      </c>
    </row>
    <row r="50" spans="1:5" ht="15" customHeight="1">
      <c r="A50" s="109" t="s">
        <v>96</v>
      </c>
      <c r="B50" s="170">
        <v>1326598004</v>
      </c>
      <c r="C50" s="171">
        <v>1</v>
      </c>
    </row>
    <row r="51" spans="1:5" ht="15" customHeight="1">
      <c r="A51" s="110"/>
    </row>
    <row r="52" spans="1:5" ht="15" customHeight="1">
      <c r="A52" s="110"/>
      <c r="B52" s="110"/>
      <c r="C52" s="110"/>
    </row>
    <row r="53" spans="1:5" ht="15" hidden="1" customHeight="1">
      <c r="A53" s="110"/>
      <c r="B53" s="110"/>
      <c r="C53" s="110"/>
      <c r="D53" s="33"/>
    </row>
    <row r="54" spans="1:5" ht="15" hidden="1" customHeight="1">
      <c r="A54" s="110"/>
      <c r="B54" s="110"/>
      <c r="C54" s="110"/>
      <c r="D54" s="33"/>
    </row>
    <row r="55" spans="1:5" ht="15" hidden="1" customHeight="1">
      <c r="A55" s="110"/>
      <c r="B55" s="110"/>
      <c r="C55" s="110"/>
      <c r="D55" s="33"/>
      <c r="E55" s="234"/>
    </row>
    <row r="56" spans="1:5" ht="15" hidden="1" customHeight="1">
      <c r="A56" s="110"/>
      <c r="B56" s="110"/>
      <c r="C56" s="110"/>
    </row>
    <row r="57" spans="1:5" ht="15" hidden="1" customHeight="1">
      <c r="A57" s="110"/>
      <c r="B57" s="110"/>
      <c r="C57" s="110"/>
    </row>
    <row r="58" spans="1:5" ht="15" hidden="1" customHeight="1">
      <c r="A58" s="110"/>
      <c r="B58" s="110"/>
      <c r="C58" s="110"/>
    </row>
    <row r="59" spans="1:5" ht="15" hidden="1" customHeight="1">
      <c r="A59" s="110"/>
      <c r="B59" s="110"/>
      <c r="C59" s="110"/>
    </row>
    <row r="60" spans="1:5" ht="15" hidden="1" customHeight="1">
      <c r="A60" s="110"/>
      <c r="B60" s="110"/>
      <c r="C60" s="110"/>
    </row>
    <row r="61" spans="1:5" ht="15" hidden="1" customHeight="1">
      <c r="A61" s="110"/>
      <c r="B61" s="110"/>
      <c r="C61" s="110"/>
    </row>
    <row r="62" spans="1:5" ht="15" hidden="1" customHeight="1">
      <c r="A62" s="110"/>
      <c r="B62" s="110"/>
      <c r="C62" s="110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tabColor rgb="FF00B050"/>
    <pageSetUpPr fitToPage="1"/>
  </sheetPr>
  <dimension ref="A1:F18"/>
  <sheetViews>
    <sheetView showGridLines="0" workbookViewId="0">
      <selection activeCell="C9" sqref="C9:F9"/>
    </sheetView>
  </sheetViews>
  <sheetFormatPr baseColWidth="10" defaultColWidth="0" defaultRowHeight="15" customHeight="1" zeroHeight="1"/>
  <cols>
    <col min="1" max="1" width="6" style="4" customWidth="1"/>
    <col min="2" max="2" width="33.44140625" style="4" customWidth="1"/>
    <col min="3" max="4" width="12" style="4" bestFit="1" customWidth="1"/>
    <col min="5" max="6" width="11.44140625" style="4" customWidth="1"/>
    <col min="7" max="16384" width="11.44140625" style="4" hidden="1"/>
  </cols>
  <sheetData>
    <row r="1" spans="2:5" ht="15" customHeight="1"/>
    <row r="2" spans="2:5" ht="15" customHeight="1"/>
    <row r="3" spans="2:5" ht="15" customHeight="1" thickBot="1">
      <c r="B3" s="1" t="s">
        <v>97</v>
      </c>
      <c r="C3" s="190" t="s">
        <v>2</v>
      </c>
      <c r="D3" s="190" t="s">
        <v>3</v>
      </c>
      <c r="E3" s="190" t="s">
        <v>26</v>
      </c>
    </row>
    <row r="4" spans="2:5" ht="15" customHeight="1">
      <c r="B4" s="2" t="s">
        <v>98</v>
      </c>
      <c r="C4" s="5">
        <v>282203771</v>
      </c>
      <c r="D4" s="5">
        <v>234194148</v>
      </c>
      <c r="E4" s="35">
        <v>0.20499999999999999</v>
      </c>
    </row>
    <row r="5" spans="2:5" ht="15" customHeight="1">
      <c r="B5" s="2" t="s">
        <v>99</v>
      </c>
      <c r="C5" s="5">
        <v>-176341951</v>
      </c>
      <c r="D5" s="5">
        <v>-150000484</v>
      </c>
      <c r="E5" s="35">
        <v>0.17599999999999999</v>
      </c>
    </row>
    <row r="6" spans="2:5" ht="15" customHeight="1">
      <c r="B6" s="2" t="s">
        <v>100</v>
      </c>
      <c r="C6" s="5">
        <v>-106260070</v>
      </c>
      <c r="D6" s="5">
        <v>-154372324</v>
      </c>
      <c r="E6" s="35">
        <v>-0.312</v>
      </c>
    </row>
    <row r="7" spans="2:5" ht="15" customHeight="1">
      <c r="B7" s="3" t="s">
        <v>101</v>
      </c>
      <c r="C7" s="7">
        <v>-398250</v>
      </c>
      <c r="D7" s="7">
        <v>-70178660</v>
      </c>
      <c r="E7" s="186">
        <v>-0.99399999999999999</v>
      </c>
    </row>
    <row r="8" spans="2:5" ht="15" customHeight="1">
      <c r="B8" s="3" t="s">
        <v>102</v>
      </c>
      <c r="C8" s="7">
        <v>108758431</v>
      </c>
      <c r="D8" s="7">
        <v>109156681</v>
      </c>
      <c r="E8" s="186">
        <v>-4.0000000000000001E-3</v>
      </c>
    </row>
    <row r="9" spans="2:5" ht="15" customHeight="1">
      <c r="C9" s="21"/>
      <c r="D9" s="21"/>
    </row>
    <row r="11" spans="2:5" ht="15" hidden="1" customHeight="1">
      <c r="C11" s="13"/>
    </row>
    <row r="12" spans="2:5" ht="15" hidden="1" customHeight="1">
      <c r="C12" s="13"/>
      <c r="D12" s="21"/>
    </row>
    <row r="13" spans="2:5" ht="15" hidden="1" customHeight="1">
      <c r="C13" s="13"/>
    </row>
    <row r="14" spans="2:5" ht="15" hidden="1" customHeight="1">
      <c r="C14" s="13"/>
    </row>
    <row r="15" spans="2:5" ht="15" hidden="1" customHeight="1">
      <c r="C15" s="13"/>
    </row>
    <row r="16" spans="2:5" ht="15" hidden="1" customHeight="1">
      <c r="C16" s="13"/>
    </row>
    <row r="17" spans="3:3" ht="15" hidden="1" customHeight="1">
      <c r="C17" s="13"/>
    </row>
    <row r="18" spans="3:3" ht="15" hidden="1" customHeight="1">
      <c r="C18" s="17"/>
    </row>
  </sheetData>
  <pageMargins left="0.74803149606299213" right="0.74803149606299213" top="0.98425196850393704" bottom="0.98425196850393704" header="0" footer="0"/>
  <pageSetup scale="92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tabColor rgb="FF00B050"/>
    <pageSetUpPr fitToPage="1"/>
  </sheetPr>
  <dimension ref="A1:H17"/>
  <sheetViews>
    <sheetView showGridLines="0" workbookViewId="0">
      <selection activeCell="A18" sqref="A18:XFD1048576"/>
    </sheetView>
  </sheetViews>
  <sheetFormatPr baseColWidth="10" defaultColWidth="0" defaultRowHeight="15" customHeight="1" zeroHeight="1"/>
  <cols>
    <col min="1" max="1" width="8" style="12" bestFit="1" customWidth="1"/>
    <col min="2" max="2" width="35.44140625" style="12" bestFit="1" customWidth="1"/>
    <col min="3" max="3" width="8.5546875" style="12" customWidth="1"/>
    <col min="4" max="5" width="13.5546875" style="12" customWidth="1"/>
    <col min="6" max="6" width="11.44140625" style="12" customWidth="1"/>
    <col min="7" max="8" width="0" style="12" hidden="1" customWidth="1"/>
    <col min="9" max="16384" width="11.44140625" style="12" hidden="1"/>
  </cols>
  <sheetData>
    <row r="1" spans="1:6" ht="15" customHeight="1"/>
    <row r="2" spans="1:6" ht="15" customHeight="1"/>
    <row r="3" spans="1:6" ht="15" customHeight="1" thickBot="1">
      <c r="B3" s="279"/>
      <c r="C3" s="275"/>
      <c r="D3" s="275" t="s">
        <v>2</v>
      </c>
      <c r="E3" s="275" t="s">
        <v>54</v>
      </c>
    </row>
    <row r="4" spans="1:6" ht="15" customHeight="1">
      <c r="B4" s="3" t="s">
        <v>103</v>
      </c>
      <c r="C4" s="2"/>
    </row>
    <row r="5" spans="1:6" ht="15" customHeight="1">
      <c r="A5" s="36"/>
      <c r="B5" s="2" t="s">
        <v>104</v>
      </c>
      <c r="C5" s="30" t="s">
        <v>105</v>
      </c>
      <c r="D5" s="37">
        <v>0.82</v>
      </c>
      <c r="E5" s="37">
        <v>0.76</v>
      </c>
      <c r="F5" s="38"/>
    </row>
    <row r="6" spans="1:6" ht="15" customHeight="1">
      <c r="A6" s="36"/>
      <c r="B6" s="2" t="s">
        <v>301</v>
      </c>
      <c r="C6" s="30" t="s">
        <v>105</v>
      </c>
      <c r="D6" s="37">
        <v>0.31</v>
      </c>
      <c r="E6" s="37">
        <v>0.3</v>
      </c>
      <c r="F6" s="38"/>
    </row>
    <row r="7" spans="1:6" ht="15" customHeight="1">
      <c r="B7" s="3" t="s">
        <v>106</v>
      </c>
      <c r="C7" s="2"/>
      <c r="D7" s="39"/>
      <c r="E7" s="39"/>
      <c r="F7" s="38"/>
    </row>
    <row r="8" spans="1:6" ht="15" customHeight="1">
      <c r="B8" s="2" t="s">
        <v>107</v>
      </c>
      <c r="C8" s="30" t="s">
        <v>105</v>
      </c>
      <c r="D8" s="37">
        <v>1.34</v>
      </c>
      <c r="E8" s="37">
        <v>1.73</v>
      </c>
      <c r="F8" s="38"/>
    </row>
    <row r="9" spans="1:6" ht="15" customHeight="1">
      <c r="A9" s="36"/>
      <c r="B9" s="2" t="s">
        <v>108</v>
      </c>
      <c r="C9" s="30" t="s">
        <v>105</v>
      </c>
      <c r="D9" s="37">
        <v>0.20369999999999999</v>
      </c>
      <c r="E9" s="37">
        <v>0.23530000000000001</v>
      </c>
      <c r="F9" s="38"/>
    </row>
    <row r="10" spans="1:6" ht="15" customHeight="1">
      <c r="A10" s="36"/>
      <c r="B10" s="2" t="s">
        <v>109</v>
      </c>
      <c r="C10" s="30" t="s">
        <v>105</v>
      </c>
      <c r="D10" s="37">
        <v>0.79630000000000001</v>
      </c>
      <c r="E10" s="37">
        <v>0.76470000000000005</v>
      </c>
      <c r="F10" s="38"/>
    </row>
    <row r="11" spans="1:6" ht="15" customHeight="1">
      <c r="A11" s="36"/>
      <c r="B11" s="2" t="s">
        <v>110</v>
      </c>
      <c r="C11" s="30" t="s">
        <v>105</v>
      </c>
      <c r="D11" s="37">
        <v>4.22</v>
      </c>
      <c r="E11" s="37">
        <v>4.42</v>
      </c>
      <c r="F11" s="38"/>
    </row>
    <row r="12" spans="1:6" ht="15" customHeight="1">
      <c r="B12" s="3" t="s">
        <v>111</v>
      </c>
      <c r="C12" s="2"/>
      <c r="D12" s="39"/>
      <c r="E12" s="39"/>
      <c r="F12" s="38"/>
    </row>
    <row r="13" spans="1:6" s="2" customFormat="1" ht="24">
      <c r="A13" s="261"/>
      <c r="B13" s="40" t="s">
        <v>112</v>
      </c>
      <c r="C13" s="30" t="s">
        <v>113</v>
      </c>
      <c r="D13" s="37">
        <v>11.42</v>
      </c>
      <c r="E13" s="37">
        <v>15.47</v>
      </c>
      <c r="F13" s="39"/>
    </row>
    <row r="14" spans="1:6" ht="15" customHeight="1">
      <c r="A14" s="36"/>
      <c r="B14" s="2" t="s">
        <v>114</v>
      </c>
      <c r="C14" s="30" t="s">
        <v>113</v>
      </c>
      <c r="D14" s="37">
        <v>4.5699999999999994</v>
      </c>
      <c r="E14" s="37">
        <v>5.7299999999999995</v>
      </c>
      <c r="F14" s="38"/>
    </row>
    <row r="15" spans="1:6" ht="15" customHeight="1">
      <c r="A15" s="36"/>
      <c r="B15" s="2" t="s">
        <v>115</v>
      </c>
      <c r="C15" s="30" t="s">
        <v>79</v>
      </c>
      <c r="D15" s="37">
        <v>20.32</v>
      </c>
      <c r="E15" s="37">
        <v>21.8</v>
      </c>
      <c r="F15" s="38"/>
    </row>
    <row r="16" spans="1:6" ht="15" customHeight="1">
      <c r="B16" s="2" t="s">
        <v>116</v>
      </c>
      <c r="C16" s="30" t="s">
        <v>113</v>
      </c>
      <c r="D16" s="37">
        <v>4.83</v>
      </c>
      <c r="E16" s="37">
        <v>5.18</v>
      </c>
      <c r="F16" s="38"/>
    </row>
    <row r="17" ht="15" customHeight="1"/>
  </sheetData>
  <pageMargins left="0.74803149606299213" right="0.74803149606299213" top="0.98425196850393704" bottom="0.98425196850393704" header="0" footer="0"/>
  <pageSetup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1">
    <tabColor rgb="FF92D050"/>
    <pageSetUpPr fitToPage="1"/>
  </sheetPr>
  <dimension ref="A1:O32"/>
  <sheetViews>
    <sheetView showGridLines="0" topLeftCell="A4" zoomScale="90" zoomScaleNormal="90" workbookViewId="0">
      <selection activeCell="I32" sqref="I32"/>
    </sheetView>
  </sheetViews>
  <sheetFormatPr baseColWidth="10" defaultColWidth="11.44140625" defaultRowHeight="13.8"/>
  <cols>
    <col min="1" max="1" width="7.5546875" style="84" customWidth="1"/>
    <col min="2" max="2" width="117" style="84" bestFit="1" customWidth="1"/>
    <col min="3" max="3" width="7.5546875" style="84" customWidth="1"/>
    <col min="4" max="4" width="12.44140625" style="84" bestFit="1" customWidth="1"/>
    <col min="5" max="5" width="13.6640625" style="84" customWidth="1"/>
    <col min="6" max="7" width="11.44140625" style="84" hidden="1" customWidth="1"/>
    <col min="8" max="8" width="5" style="84" customWidth="1"/>
    <col min="9" max="9" width="11.44140625" style="138"/>
    <col min="10" max="11" width="12.5546875" style="139" customWidth="1"/>
    <col min="12" max="12" width="0" style="138" hidden="1" customWidth="1"/>
    <col min="13" max="13" width="12.5546875" style="139" hidden="1" customWidth="1"/>
    <col min="14" max="16384" width="11.44140625" style="84"/>
  </cols>
  <sheetData>
    <row r="1" spans="1:15">
      <c r="C1" s="100"/>
    </row>
    <row r="2" spans="1:15" ht="14.4" thickBot="1">
      <c r="C2" s="100"/>
      <c r="I2" s="293" t="s">
        <v>117</v>
      </c>
      <c r="J2" s="293"/>
      <c r="K2" s="173"/>
      <c r="L2" s="293" t="s">
        <v>118</v>
      </c>
      <c r="M2" s="293"/>
    </row>
    <row r="3" spans="1:15" s="76" customFormat="1" ht="26.4">
      <c r="A3" s="101"/>
      <c r="B3" s="287" t="s">
        <v>119</v>
      </c>
      <c r="C3" s="289" t="s">
        <v>120</v>
      </c>
      <c r="D3" s="194">
        <v>45565</v>
      </c>
      <c r="E3" s="194">
        <v>45199</v>
      </c>
      <c r="F3" s="219" t="s">
        <v>121</v>
      </c>
      <c r="G3" s="219" t="s">
        <v>122</v>
      </c>
      <c r="I3" s="291" t="s">
        <v>123</v>
      </c>
      <c r="J3" s="292"/>
      <c r="K3" s="174"/>
      <c r="L3" s="291" t="s">
        <v>123</v>
      </c>
      <c r="M3" s="292"/>
    </row>
    <row r="4" spans="1:15" s="76" customFormat="1" ht="16.5" customHeight="1">
      <c r="B4" s="288"/>
      <c r="C4" s="290"/>
      <c r="D4" s="46" t="s">
        <v>19</v>
      </c>
      <c r="E4" s="46" t="s">
        <v>19</v>
      </c>
      <c r="F4" s="220" t="s">
        <v>19</v>
      </c>
      <c r="G4" s="227" t="s">
        <v>19</v>
      </c>
      <c r="I4" s="141" t="s">
        <v>19</v>
      </c>
      <c r="J4" s="142" t="s">
        <v>113</v>
      </c>
      <c r="K4" s="175"/>
      <c r="L4" s="141" t="s">
        <v>19</v>
      </c>
      <c r="M4" s="142"/>
    </row>
    <row r="5" spans="1:15" s="76" customFormat="1" ht="21" customHeight="1">
      <c r="B5" s="58" t="s">
        <v>124</v>
      </c>
      <c r="C5" s="50">
        <v>25</v>
      </c>
      <c r="D5" s="48" t="e">
        <f>+VLOOKUP(B5,#REF! [7]Result!$B:$G,3,0)</f>
        <v>#REF!</v>
      </c>
      <c r="E5" s="48" t="e">
        <f>+VLOOKUP(B5,#REF! [7]Result!$B:$G,4,0)</f>
        <v>#REF!</v>
      </c>
      <c r="F5" s="48" t="e">
        <f>+VLOOKUP(B5,#REF! [7]Result!$B:$G,5,0)</f>
        <v>#REF!</v>
      </c>
      <c r="G5" s="48" t="e">
        <f>+VLOOKUP(B5,#REF! [7]Result!$B:$G,6,0)</f>
        <v>#REF!</v>
      </c>
      <c r="H5" s="75"/>
      <c r="I5" s="122" t="e">
        <f t="shared" ref="I5:I11" si="0">+ROUND((D5-E5),0)</f>
        <v>#REF!</v>
      </c>
      <c r="J5" s="146">
        <f t="shared" ref="J5:J11" si="1">IFERROR(I5/E5,1)</f>
        <v>1</v>
      </c>
      <c r="K5" s="176"/>
      <c r="L5" s="122" t="e">
        <f>+ROUND((#REF!-#REF!),0)</f>
        <v>#REF!</v>
      </c>
      <c r="M5" s="146">
        <f>IFERROR(L5/#REF!,1)</f>
        <v>1</v>
      </c>
      <c r="N5" s="15"/>
      <c r="O5" s="75"/>
    </row>
    <row r="6" spans="1:15" s="76" customFormat="1" ht="21" customHeight="1">
      <c r="B6" s="58" t="s">
        <v>125</v>
      </c>
      <c r="C6" s="50"/>
      <c r="D6" s="48" t="e">
        <f>+VLOOKUP(B6,#REF! [7]Result!$B:$G,3,0)</f>
        <v>#REF!</v>
      </c>
      <c r="E6" s="48" t="e">
        <f>+VLOOKUP(B6,#REF! [7]Result!$B:$G,4,0)</f>
        <v>#REF!</v>
      </c>
      <c r="F6" s="48" t="e">
        <f>+VLOOKUP(B6,#REF! [7]Result!$B:$G,5,0)</f>
        <v>#REF!</v>
      </c>
      <c r="G6" s="48" t="e">
        <f>+VLOOKUP(B6,#REF! [7]Result!$B:$G,6,0)</f>
        <v>#REF!</v>
      </c>
      <c r="H6" s="75"/>
      <c r="I6" s="122" t="e">
        <f t="shared" si="0"/>
        <v>#REF!</v>
      </c>
      <c r="J6" s="146">
        <f t="shared" si="1"/>
        <v>1</v>
      </c>
      <c r="K6" s="176"/>
      <c r="L6" s="122" t="e">
        <f>+ROUND((#REF!-#REF!),0)</f>
        <v>#REF!</v>
      </c>
      <c r="M6" s="146">
        <f>IFERROR(L6/#REF!,1)</f>
        <v>1</v>
      </c>
      <c r="N6" s="15"/>
      <c r="O6" s="15">
        <v>10052956</v>
      </c>
    </row>
    <row r="7" spans="1:15" s="76" customFormat="1" ht="21" customHeight="1">
      <c r="B7" s="58" t="s">
        <v>126</v>
      </c>
      <c r="C7" s="50">
        <v>20</v>
      </c>
      <c r="D7" s="48" t="e">
        <f>+VLOOKUP(B7,#REF! [7]Result!$B:$G,3,0)</f>
        <v>#REF!</v>
      </c>
      <c r="E7" s="48" t="e">
        <f>+VLOOKUP(B7,#REF! [7]Result!$B:$G,4,0)</f>
        <v>#REF!</v>
      </c>
      <c r="F7" s="48" t="e">
        <f>+VLOOKUP(B7,#REF! [7]Result!$B:$G,5,0)</f>
        <v>#REF!</v>
      </c>
      <c r="G7" s="48" t="e">
        <f>+VLOOKUP(B7,#REF! [7]Result!$B:$G,6,0)</f>
        <v>#REF!</v>
      </c>
      <c r="H7" s="75"/>
      <c r="I7" s="122" t="e">
        <f t="shared" si="0"/>
        <v>#REF!</v>
      </c>
      <c r="J7" s="146">
        <f t="shared" si="1"/>
        <v>1</v>
      </c>
      <c r="K7" s="176"/>
      <c r="L7" s="122" t="e">
        <f>+ROUND((#REF!-#REF!),0)</f>
        <v>#REF!</v>
      </c>
      <c r="M7" s="146">
        <f>IFERROR(L7/#REF!,1)</f>
        <v>1</v>
      </c>
      <c r="N7" s="15"/>
      <c r="O7" s="15">
        <v>-49334397</v>
      </c>
    </row>
    <row r="8" spans="1:15" s="76" customFormat="1" ht="21" customHeight="1">
      <c r="B8" s="58" t="s">
        <v>127</v>
      </c>
      <c r="C8" s="50" t="s">
        <v>128</v>
      </c>
      <c r="D8" s="48" t="e">
        <f>+VLOOKUP(B8,#REF! [7]Result!$B:$G,3,0)</f>
        <v>#REF!</v>
      </c>
      <c r="E8" s="48" t="e">
        <f>+VLOOKUP(B8,#REF! [7]Result!$B:$G,4,0)</f>
        <v>#REF!</v>
      </c>
      <c r="F8" s="48" t="e">
        <f>+VLOOKUP(B8,#REF! [7]Result!$B:$G,5,0)</f>
        <v>#REF!</v>
      </c>
      <c r="G8" s="48" t="e">
        <f>+VLOOKUP(B8,#REF! [7]Result!$B:$G,6,0)</f>
        <v>#REF!</v>
      </c>
      <c r="H8" s="75"/>
      <c r="I8" s="122" t="e">
        <f t="shared" si="0"/>
        <v>#REF!</v>
      </c>
      <c r="J8" s="146">
        <f t="shared" si="1"/>
        <v>1</v>
      </c>
      <c r="K8" s="176"/>
      <c r="L8" s="122" t="e">
        <f>+ROUND((#REF!-#REF!),0)</f>
        <v>#REF!</v>
      </c>
      <c r="M8" s="146">
        <f>IFERROR(L8/#REF!,1)</f>
        <v>1</v>
      </c>
      <c r="N8" s="15"/>
      <c r="O8" s="15">
        <v>349033</v>
      </c>
    </row>
    <row r="9" spans="1:15" s="76" customFormat="1" ht="21" customHeight="1">
      <c r="B9" s="60" t="s">
        <v>129</v>
      </c>
      <c r="C9" s="59" t="s">
        <v>130</v>
      </c>
      <c r="D9" s="48" t="e">
        <f>+VLOOKUP(B9,#REF! [7]Result!$B:$G,3,0)</f>
        <v>#REF!</v>
      </c>
      <c r="E9" s="48" t="e">
        <f>+VLOOKUP(B9,#REF! [7]Result!$B:$G,4,0)</f>
        <v>#REF!</v>
      </c>
      <c r="F9" s="48" t="e">
        <f>+VLOOKUP(B9,#REF! [7]Result!$B:$G,5,0)</f>
        <v>#REF!</v>
      </c>
      <c r="G9" s="48" t="e">
        <f>+VLOOKUP(B9,#REF! [7]Result!$B:$G,6,0)</f>
        <v>#REF!</v>
      </c>
      <c r="H9" s="75"/>
      <c r="I9" s="122" t="e">
        <f t="shared" si="0"/>
        <v>#REF!</v>
      </c>
      <c r="J9" s="146">
        <f t="shared" si="1"/>
        <v>1</v>
      </c>
      <c r="K9" s="176"/>
      <c r="L9" s="122" t="e">
        <f>+ROUND((#REF!-#REF!),0)</f>
        <v>#REF!</v>
      </c>
      <c r="M9" s="146">
        <f>IFERROR(L9/#REF!,1)</f>
        <v>1</v>
      </c>
      <c r="N9" s="22"/>
      <c r="O9" s="15">
        <v>-45945172</v>
      </c>
    </row>
    <row r="10" spans="1:15" s="76" customFormat="1" ht="21" customHeight="1">
      <c r="B10" s="58" t="s">
        <v>131</v>
      </c>
      <c r="C10" s="50">
        <v>26</v>
      </c>
      <c r="D10" s="48" t="e">
        <f>+VLOOKUP(B10,#REF! [7]Result!$B:$G,3,0)</f>
        <v>#REF!</v>
      </c>
      <c r="E10" s="48" t="e">
        <f>+VLOOKUP(B10,#REF! [7]Result!$B:$G,4,0)</f>
        <v>#REF!</v>
      </c>
      <c r="F10" s="48" t="e">
        <f>+VLOOKUP(B10,#REF! [7]Result!$B:$G,5,0)</f>
        <v>#REF!</v>
      </c>
      <c r="G10" s="48" t="e">
        <f>+VLOOKUP(B10,#REF! [7]Result!$B:$G,6,0)</f>
        <v>#REF!</v>
      </c>
      <c r="H10" s="75"/>
      <c r="I10" s="122" t="e">
        <f t="shared" si="0"/>
        <v>#REF!</v>
      </c>
      <c r="J10" s="146">
        <f t="shared" si="1"/>
        <v>1</v>
      </c>
      <c r="K10" s="176"/>
      <c r="L10" s="122" t="e">
        <f>+ROUND((#REF!-#REF!),0)</f>
        <v>#REF!</v>
      </c>
      <c r="M10" s="146">
        <f>IFERROR(L10/#REF!,1)</f>
        <v>1</v>
      </c>
      <c r="N10" s="15"/>
      <c r="O10" s="22">
        <v>-84877579</v>
      </c>
    </row>
    <row r="11" spans="1:15" s="76" customFormat="1" ht="21" customHeight="1">
      <c r="B11" s="58" t="s">
        <v>37</v>
      </c>
      <c r="C11" s="50">
        <v>27</v>
      </c>
      <c r="D11" s="48" t="e">
        <f>+VLOOKUP(B11,#REF! [7]Result!$B:$G,3,0)</f>
        <v>#REF!</v>
      </c>
      <c r="E11" s="48" t="e">
        <f>+VLOOKUP(B11,#REF! [7]Result!$B:$G,4,0)</f>
        <v>#REF!</v>
      </c>
      <c r="F11" s="48" t="e">
        <f>+VLOOKUP(B11,#REF! [7]Result!$B:$G,5,0)</f>
        <v>#REF!</v>
      </c>
      <c r="G11" s="48" t="e">
        <f>+VLOOKUP(B11,#REF! [7]Result!$B:$G,6,0)</f>
        <v>#REF!</v>
      </c>
      <c r="H11" s="75"/>
      <c r="I11" s="122" t="e">
        <f t="shared" si="0"/>
        <v>#REF!</v>
      </c>
      <c r="J11" s="146">
        <f t="shared" si="1"/>
        <v>1</v>
      </c>
      <c r="K11" s="176"/>
      <c r="L11" s="122" t="e">
        <f>+ROUND((#REF!-#REF!),0)</f>
        <v>#REF!</v>
      </c>
      <c r="M11" s="146">
        <f>IFERROR(L11/#REF!,1)</f>
        <v>1</v>
      </c>
      <c r="N11" s="22"/>
      <c r="O11" s="15">
        <v>310125</v>
      </c>
    </row>
    <row r="12" spans="1:15" s="76" customFormat="1" ht="21" customHeight="1">
      <c r="B12" s="157" t="s">
        <v>132</v>
      </c>
      <c r="C12" s="158"/>
      <c r="D12" s="158" t="e">
        <f>+SUM(D5:D11)</f>
        <v>#REF!</v>
      </c>
      <c r="E12" s="158" t="e">
        <f>+SUM(E5:E11)</f>
        <v>#REF!</v>
      </c>
      <c r="F12" s="158" t="e">
        <f>+SUM(F5:F11)</f>
        <v>#REF!</v>
      </c>
      <c r="G12" s="158" t="e">
        <f>+SUM(G5:G11)</f>
        <v>#REF!</v>
      </c>
      <c r="H12" s="75"/>
      <c r="I12" s="122"/>
      <c r="J12" s="146"/>
      <c r="K12" s="176"/>
      <c r="L12" s="122"/>
      <c r="M12" s="146"/>
      <c r="O12" s="15">
        <v>-34306718</v>
      </c>
    </row>
    <row r="13" spans="1:15" s="76" customFormat="1" ht="21" customHeight="1">
      <c r="B13" s="58" t="s">
        <v>133</v>
      </c>
      <c r="C13" s="50">
        <v>27</v>
      </c>
      <c r="D13" s="48" t="e">
        <f>+VLOOKUP(B13,#REF! [7]Result!$B:$G,3,0)</f>
        <v>#REF!</v>
      </c>
      <c r="E13" s="48" t="e">
        <f>+VLOOKUP(B13,#REF! [7]Result!$B:$G,4,0)</f>
        <v>#REF!</v>
      </c>
      <c r="F13" s="48" t="e">
        <f>+VLOOKUP(B13,#REF! [7]Result!$B:$G,5,0)</f>
        <v>#REF!</v>
      </c>
      <c r="G13" s="48" t="e">
        <f>+VLOOKUP(B13,#REF! [7]Result!$B:$G,6,0)</f>
        <v>#REF!</v>
      </c>
      <c r="H13" s="75"/>
      <c r="I13" s="122" t="e">
        <f>+ROUND((D13-E13),0)</f>
        <v>#REF!</v>
      </c>
      <c r="J13" s="146">
        <f>IFERROR(I13/E13,1)</f>
        <v>1</v>
      </c>
      <c r="K13" s="176"/>
      <c r="L13" s="122" t="e">
        <f>+ROUND((#REF!-#REF!),0)</f>
        <v>#REF!</v>
      </c>
      <c r="M13" s="146">
        <f>IFERROR(L13/#REF!,1)</f>
        <v>1</v>
      </c>
    </row>
    <row r="14" spans="1:15" s="76" customFormat="1" ht="21" customHeight="1">
      <c r="B14" s="58" t="s">
        <v>134</v>
      </c>
      <c r="C14" s="50">
        <v>27</v>
      </c>
      <c r="D14" s="48" t="e">
        <f>+VLOOKUP(B14,#REF! [7]Result!$B:$G,3,0)</f>
        <v>#REF!</v>
      </c>
      <c r="E14" s="48" t="e">
        <f>+VLOOKUP(B14,#REF! [7]Result!$B:$G,4,0)</f>
        <v>#REF!</v>
      </c>
      <c r="F14" s="48" t="e">
        <f>+VLOOKUP(B14,#REF! [7]Result!$B:$G,5,0)</f>
        <v>#REF!</v>
      </c>
      <c r="G14" s="48" t="e">
        <f>+VLOOKUP(B14,#REF! [7]Result!$B:$G,6,0)</f>
        <v>#REF!</v>
      </c>
      <c r="H14" s="75"/>
      <c r="I14" s="122" t="e">
        <f>+ROUND((D14-E14),0)</f>
        <v>#REF!</v>
      </c>
      <c r="J14" s="146">
        <f>IFERROR(I14/E14,1)</f>
        <v>1</v>
      </c>
      <c r="K14" s="176"/>
      <c r="L14" s="122" t="e">
        <f>+ROUND((#REF!-#REF!),0)</f>
        <v>#REF!</v>
      </c>
      <c r="M14" s="146">
        <f>IFERROR(L14/#REF!,1)</f>
        <v>1</v>
      </c>
    </row>
    <row r="15" spans="1:15" s="76" customFormat="1" ht="21" customHeight="1">
      <c r="B15" s="262" t="s">
        <v>135</v>
      </c>
      <c r="C15" s="263"/>
      <c r="D15" s="264" t="e">
        <f>+VLOOKUP(B15,#REF! [7]Result!$B:$G,3,0)</f>
        <v>#REF!</v>
      </c>
      <c r="E15" s="264">
        <v>0</v>
      </c>
      <c r="F15" s="48"/>
      <c r="G15" s="48"/>
      <c r="H15" s="75"/>
      <c r="I15" s="122"/>
      <c r="J15" s="146"/>
      <c r="K15" s="176"/>
      <c r="L15" s="122"/>
      <c r="M15" s="146"/>
    </row>
    <row r="16" spans="1:15" s="76" customFormat="1" ht="21" customHeight="1">
      <c r="B16" s="58" t="s">
        <v>136</v>
      </c>
      <c r="C16" s="50">
        <v>28</v>
      </c>
      <c r="D16" s="48" t="e">
        <f>+VLOOKUP(B16,#REF! [7]Result!$B:$G,3,0)</f>
        <v>#REF!</v>
      </c>
      <c r="E16" s="48" t="e">
        <f>+VLOOKUP(B16,#REF! [7]Result!$B:$G,4,0)</f>
        <v>#REF!</v>
      </c>
      <c r="F16" s="48" t="e">
        <f>+VLOOKUP(B16,#REF! [7]Result!$B:$G,5,0)</f>
        <v>#REF!</v>
      </c>
      <c r="G16" s="48" t="e">
        <f>+VLOOKUP(B16,#REF! [7]Result!$B:$G,6,0)</f>
        <v>#REF!</v>
      </c>
      <c r="H16" s="75"/>
      <c r="I16" s="122" t="e">
        <f>+ROUND((D16-E16),0)</f>
        <v>#REF!</v>
      </c>
      <c r="J16" s="146">
        <f>IFERROR(I16/E16,1)</f>
        <v>1</v>
      </c>
      <c r="K16" s="176"/>
      <c r="L16" s="122" t="e">
        <f>+ROUND((#REF!-#REF!),0)</f>
        <v>#REF!</v>
      </c>
      <c r="M16" s="146">
        <f>IFERROR(L16/#REF!,1)</f>
        <v>1</v>
      </c>
    </row>
    <row r="17" spans="2:13" s="76" customFormat="1" ht="21" customHeight="1">
      <c r="B17" s="58" t="s">
        <v>137</v>
      </c>
      <c r="C17" s="50">
        <v>29</v>
      </c>
      <c r="D17" s="48" t="e">
        <f>+VLOOKUP(B17,#REF! [7]Result!$B:$G,3,0)</f>
        <v>#REF!</v>
      </c>
      <c r="E17" s="48" t="e">
        <f>+VLOOKUP(B17,#REF! [7]Result!$B:$G,4,0)</f>
        <v>#REF!</v>
      </c>
      <c r="F17" s="48" t="e">
        <f>+VLOOKUP(B17,#REF! [7]Result!$B:$G,5,0)</f>
        <v>#REF!</v>
      </c>
      <c r="G17" s="48" t="e">
        <f>+VLOOKUP(B17,#REF! [7]Result!$B:$G,6,0)</f>
        <v>#REF!</v>
      </c>
      <c r="H17" s="75"/>
      <c r="I17" s="122" t="e">
        <f>+ROUND((D17-E17),0)</f>
        <v>#REF!</v>
      </c>
      <c r="J17" s="146">
        <f>IFERROR(I17/E17,1)</f>
        <v>1</v>
      </c>
      <c r="K17" s="176"/>
      <c r="L17" s="122" t="e">
        <f>+ROUND((#REF!-#REF!),0)</f>
        <v>#REF!</v>
      </c>
      <c r="M17" s="146">
        <f>IFERROR(L17/#REF!,1)</f>
        <v>1</v>
      </c>
    </row>
    <row r="18" spans="2:13" s="76" customFormat="1" ht="21" customHeight="1" thickBot="1">
      <c r="B18" s="58" t="s">
        <v>138</v>
      </c>
      <c r="C18" s="50"/>
      <c r="D18" s="48"/>
      <c r="E18" s="48"/>
      <c r="F18" s="221"/>
      <c r="G18" s="49"/>
      <c r="H18" s="75"/>
      <c r="I18" s="122"/>
      <c r="J18" s="146"/>
      <c r="K18" s="176"/>
      <c r="L18" s="122"/>
      <c r="M18" s="146"/>
    </row>
    <row r="19" spans="2:13" s="76" customFormat="1" ht="21" customHeight="1" thickBot="1">
      <c r="B19" s="62" t="s">
        <v>139</v>
      </c>
      <c r="C19" s="63"/>
      <c r="D19" s="64" t="e">
        <f>SUM(D12:D17)</f>
        <v>#REF!</v>
      </c>
      <c r="E19" s="64" t="e">
        <f>SUM(E12:E17)</f>
        <v>#REF!</v>
      </c>
      <c r="F19" s="222" t="e">
        <f t="shared" ref="F19:G19" si="2">SUM(F12:F17)</f>
        <v>#REF!</v>
      </c>
      <c r="G19" s="228" t="e">
        <f t="shared" si="2"/>
        <v>#REF!</v>
      </c>
      <c r="H19" s="75"/>
      <c r="I19" s="144" t="e">
        <f>+ROUND((D19-E19),0)</f>
        <v>#REF!</v>
      </c>
      <c r="J19" s="149">
        <f>IFERROR(I19/E19,1)</f>
        <v>1</v>
      </c>
      <c r="K19" s="177"/>
      <c r="L19" s="144" t="e">
        <f>+ROUND((#REF!-#REF!),0)</f>
        <v>#REF!</v>
      </c>
      <c r="M19" s="149">
        <f>IFERROR(L19/#REF!,1)</f>
        <v>1</v>
      </c>
    </row>
    <row r="20" spans="2:13" s="76" customFormat="1" ht="21" customHeight="1" thickBot="1">
      <c r="B20" s="58" t="s">
        <v>140</v>
      </c>
      <c r="C20" s="50">
        <v>16</v>
      </c>
      <c r="D20" s="48" t="e">
        <f>+VLOOKUP(B20,#REF! [7]Result!$B:$G,3,0)</f>
        <v>#REF!</v>
      </c>
      <c r="E20" s="48" t="e">
        <f>+VLOOKUP(B20,#REF! [7]Result!$B:$G,4,0)</f>
        <v>#REF!</v>
      </c>
      <c r="F20" s="48" t="e">
        <f>+VLOOKUP(B20,#REF! [7]Result!$B:$G,5,0)</f>
        <v>#REF!</v>
      </c>
      <c r="G20" s="48" t="e">
        <f>+VLOOKUP(B20,#REF! [7]Result!$B:$G,6,0)</f>
        <v>#REF!</v>
      </c>
      <c r="H20" s="75"/>
      <c r="I20" s="122" t="e">
        <f>+ROUND((D20-E20),0)</f>
        <v>#REF!</v>
      </c>
      <c r="J20" s="146">
        <f>IFERROR(I20/E20,1)</f>
        <v>1</v>
      </c>
      <c r="K20" s="176"/>
      <c r="L20" s="122" t="e">
        <f>+ROUND((#REF!-#REF!),0)</f>
        <v>#REF!</v>
      </c>
      <c r="M20" s="146">
        <f>IFERROR(L20/#REF!,1)</f>
        <v>1</v>
      </c>
    </row>
    <row r="21" spans="2:13" s="76" customFormat="1" ht="21" customHeight="1" thickBot="1">
      <c r="B21" s="62" t="s">
        <v>141</v>
      </c>
      <c r="C21" s="65"/>
      <c r="D21" s="64" t="e">
        <f>+D19+D20</f>
        <v>#REF!</v>
      </c>
      <c r="E21" s="64" t="e">
        <f>+E19+E20</f>
        <v>#REF!</v>
      </c>
      <c r="F21" s="222" t="e">
        <f t="shared" ref="F21:G21" si="3">+F19+F20</f>
        <v>#REF!</v>
      </c>
      <c r="G21" s="228" t="e">
        <f t="shared" si="3"/>
        <v>#REF!</v>
      </c>
      <c r="H21" s="75"/>
      <c r="I21" s="144" t="e">
        <f>+ROUND((D21-E21),0)</f>
        <v>#REF!</v>
      </c>
      <c r="J21" s="149">
        <f>IFERROR(I21/E21,1)</f>
        <v>1</v>
      </c>
      <c r="K21" s="177"/>
      <c r="L21" s="144" t="e">
        <f>+ROUND((#REF!-#REF!),0)</f>
        <v>#REF!</v>
      </c>
      <c r="M21" s="149">
        <f>IFERROR(L21/#REF!,1)</f>
        <v>1</v>
      </c>
    </row>
    <row r="22" spans="2:13" s="76" customFormat="1" ht="23.25" customHeight="1">
      <c r="B22" s="60" t="s">
        <v>142</v>
      </c>
      <c r="C22" s="66"/>
      <c r="D22" s="48">
        <v>0</v>
      </c>
      <c r="E22" s="48">
        <v>0</v>
      </c>
      <c r="F22" s="48">
        <v>0</v>
      </c>
      <c r="G22" s="48">
        <v>0</v>
      </c>
      <c r="H22" s="75"/>
      <c r="I22" s="122">
        <f>+ROUND((D22-E22),0)</f>
        <v>0</v>
      </c>
      <c r="J22" s="146">
        <f>IFERROR(I22/E22,1)</f>
        <v>1</v>
      </c>
      <c r="K22" s="176"/>
      <c r="L22" s="122" t="e">
        <f>+ROUND((#REF!-#REF!),0)</f>
        <v>#REF!</v>
      </c>
      <c r="M22" s="146">
        <f>IFERROR(L22/#REF!,1)</f>
        <v>1</v>
      </c>
    </row>
    <row r="23" spans="2:13" s="76" customFormat="1" ht="23.25" customHeight="1" thickBot="1">
      <c r="B23" s="60"/>
      <c r="C23" s="66"/>
      <c r="D23" s="48"/>
      <c r="E23" s="48"/>
      <c r="F23" s="221"/>
      <c r="G23" s="49"/>
      <c r="H23" s="75"/>
      <c r="I23" s="122"/>
      <c r="J23" s="146"/>
      <c r="K23" s="176"/>
      <c r="L23" s="122"/>
      <c r="M23" s="146"/>
    </row>
    <row r="24" spans="2:13" s="76" customFormat="1" ht="21" customHeight="1" thickBot="1">
      <c r="B24" s="62" t="s">
        <v>143</v>
      </c>
      <c r="C24" s="65"/>
      <c r="D24" s="64" t="e">
        <f>+D21+D22</f>
        <v>#REF!</v>
      </c>
      <c r="E24" s="64" t="e">
        <f t="shared" ref="E24:G24" si="4">+E21+E22</f>
        <v>#REF!</v>
      </c>
      <c r="F24" s="222" t="e">
        <f t="shared" si="4"/>
        <v>#REF!</v>
      </c>
      <c r="G24" s="228" t="e">
        <f t="shared" si="4"/>
        <v>#REF!</v>
      </c>
      <c r="H24" s="75"/>
      <c r="I24" s="144" t="e">
        <f>+ROUND((D24-E24),0)</f>
        <v>#REF!</v>
      </c>
      <c r="J24" s="149">
        <f>IFERROR(I24/E24,1)</f>
        <v>1</v>
      </c>
      <c r="K24" s="177"/>
      <c r="L24" s="144" t="e">
        <f>+ROUND((#REF!-#REF!),0)</f>
        <v>#REF!</v>
      </c>
      <c r="M24" s="149">
        <f>IFERROR(L24/#REF!,1)</f>
        <v>1</v>
      </c>
    </row>
    <row r="25" spans="2:13" s="76" customFormat="1" ht="21" customHeight="1" thickBot="1">
      <c r="B25" s="67" t="s">
        <v>144</v>
      </c>
      <c r="C25" s="68" t="s">
        <v>145</v>
      </c>
      <c r="D25" s="69"/>
      <c r="E25" s="61"/>
      <c r="F25" s="223"/>
      <c r="G25" s="229"/>
      <c r="H25" s="75"/>
      <c r="I25" s="122"/>
      <c r="J25" s="146"/>
      <c r="K25" s="176"/>
      <c r="L25" s="122"/>
      <c r="M25" s="146"/>
    </row>
    <row r="26" spans="2:13" s="76" customFormat="1" ht="21" customHeight="1" thickBot="1">
      <c r="B26" s="70" t="s">
        <v>146</v>
      </c>
      <c r="C26" s="65"/>
      <c r="D26" s="71" t="e">
        <f>+D24-D27</f>
        <v>#REF!</v>
      </c>
      <c r="E26" s="71" t="e">
        <f>+E24-E27</f>
        <v>#REF!</v>
      </c>
      <c r="F26" s="71" t="e">
        <f t="shared" ref="F26:G26" si="5">+F24-F27</f>
        <v>#REF!</v>
      </c>
      <c r="G26" s="71" t="e">
        <f t="shared" si="5"/>
        <v>#REF!</v>
      </c>
      <c r="H26" s="75"/>
      <c r="I26" s="144" t="e">
        <f>+ROUND((D26-E26),0)</f>
        <v>#REF!</v>
      </c>
      <c r="J26" s="149">
        <f>IFERROR(I26/E26,1)</f>
        <v>1</v>
      </c>
      <c r="K26" s="177"/>
      <c r="L26" s="144" t="e">
        <f>+ROUND((#REF!-#REF!),0)</f>
        <v>#REF!</v>
      </c>
      <c r="M26" s="149">
        <f>IFERROR(L26/#REF!,1)</f>
        <v>1</v>
      </c>
    </row>
    <row r="27" spans="2:13" s="76" customFormat="1" ht="21" customHeight="1" thickBot="1">
      <c r="B27" s="60" t="s">
        <v>147</v>
      </c>
      <c r="C27" s="50">
        <v>23</v>
      </c>
      <c r="D27" s="48" t="e">
        <f>+VLOOKUP(B27,#REF! [7]Result!$B:$G,3,0)</f>
        <v>#REF!</v>
      </c>
      <c r="E27" s="48" t="e">
        <f>+VLOOKUP(B27,#REF! [7]Result!$B:$G,4,0)</f>
        <v>#REF!</v>
      </c>
      <c r="F27" s="48" t="e">
        <f>+VLOOKUP(B27,#REF! [7]Result!$B:$G,5,0)</f>
        <v>#REF!</v>
      </c>
      <c r="G27" s="48" t="e">
        <f>+VLOOKUP(B27,#REF! [7]Result!$B:$G,6,0)</f>
        <v>#REF!</v>
      </c>
      <c r="H27" s="75"/>
      <c r="I27" s="122" t="e">
        <f>+ROUND((D27-E27),0)</f>
        <v>#REF!</v>
      </c>
      <c r="J27" s="146">
        <f>IFERROR(I27/E27,1)</f>
        <v>1</v>
      </c>
      <c r="K27" s="176"/>
      <c r="L27" s="122" t="e">
        <f>+ROUND((#REF!-#REF!),0)</f>
        <v>#REF!</v>
      </c>
      <c r="M27" s="146">
        <f>IFERROR(L27/#REF!,1)</f>
        <v>1</v>
      </c>
    </row>
    <row r="28" spans="2:13" s="76" customFormat="1" ht="21" customHeight="1" thickBot="1">
      <c r="B28" s="72" t="s">
        <v>148</v>
      </c>
      <c r="C28" s="73"/>
      <c r="D28" s="71" t="e">
        <f>+D26+D27</f>
        <v>#REF!</v>
      </c>
      <c r="E28" s="71" t="e">
        <f t="shared" ref="E28:G28" si="6">+E26+E27</f>
        <v>#REF!</v>
      </c>
      <c r="F28" s="224" t="e">
        <f t="shared" si="6"/>
        <v>#REF!</v>
      </c>
      <c r="G28" s="230" t="e">
        <f t="shared" si="6"/>
        <v>#REF!</v>
      </c>
      <c r="H28" s="75"/>
      <c r="I28" s="144" t="e">
        <f>+ROUND((D28-E28),0)</f>
        <v>#REF!</v>
      </c>
      <c r="J28" s="149">
        <f>IFERROR(I28/E28,1)</f>
        <v>1</v>
      </c>
      <c r="K28" s="177"/>
      <c r="L28" s="144" t="e">
        <f>+ROUND((#REF!-#REF!),0)</f>
        <v>#REF!</v>
      </c>
      <c r="M28" s="149">
        <f>IFERROR(L28/#REF!,1)</f>
        <v>1</v>
      </c>
    </row>
    <row r="29" spans="2:13" s="76" customFormat="1" ht="21" customHeight="1">
      <c r="B29" s="74" t="s">
        <v>149</v>
      </c>
      <c r="C29" s="68"/>
      <c r="D29" s="75"/>
      <c r="E29" s="61"/>
      <c r="G29" s="229"/>
      <c r="I29" s="122"/>
      <c r="J29" s="146"/>
      <c r="K29" s="176"/>
      <c r="L29" s="122"/>
      <c r="M29" s="146"/>
    </row>
    <row r="30" spans="2:13" s="76" customFormat="1" ht="21" customHeight="1">
      <c r="B30" s="117" t="s">
        <v>150</v>
      </c>
      <c r="C30" s="50">
        <v>31</v>
      </c>
      <c r="D30" s="118" t="e">
        <f>+D26/6118965</f>
        <v>#REF!</v>
      </c>
      <c r="E30" s="118" t="e">
        <f>+E26/6118965</f>
        <v>#REF!</v>
      </c>
      <c r="F30" s="225" t="e">
        <f>+F26/6118965</f>
        <v>#REF!</v>
      </c>
      <c r="G30" s="231" t="e">
        <f>+G26/6118965</f>
        <v>#REF!</v>
      </c>
      <c r="I30" s="122"/>
      <c r="J30" s="146"/>
      <c r="K30" s="176"/>
      <c r="L30" s="122"/>
      <c r="M30" s="146"/>
    </row>
    <row r="31" spans="2:13" s="76" customFormat="1" ht="21" customHeight="1" thickBot="1">
      <c r="B31" s="77" t="s">
        <v>151</v>
      </c>
      <c r="C31" s="78"/>
      <c r="D31" s="79" t="e">
        <f>+D30</f>
        <v>#REF!</v>
      </c>
      <c r="E31" s="79" t="e">
        <f t="shared" ref="E31:G31" si="7">+E30</f>
        <v>#REF!</v>
      </c>
      <c r="F31" s="226" t="e">
        <f t="shared" si="7"/>
        <v>#REF!</v>
      </c>
      <c r="G31" s="232" t="e">
        <f t="shared" si="7"/>
        <v>#REF!</v>
      </c>
      <c r="I31" s="147"/>
      <c r="J31" s="148"/>
      <c r="K31" s="176"/>
      <c r="L31" s="147"/>
      <c r="M31" s="148"/>
    </row>
    <row r="32" spans="2:13" ht="9" customHeight="1">
      <c r="B32" s="85"/>
      <c r="C32" s="85"/>
      <c r="D32" s="85"/>
      <c r="E32" s="85"/>
      <c r="F32" s="102"/>
      <c r="G32" s="102"/>
    </row>
  </sheetData>
  <mergeCells count="6">
    <mergeCell ref="B3:B4"/>
    <mergeCell ref="C3:C4"/>
    <mergeCell ref="I3:J3"/>
    <mergeCell ref="L3:M3"/>
    <mergeCell ref="I2:J2"/>
    <mergeCell ref="L2:M2"/>
  </mergeCells>
  <pageMargins left="0.48" right="0.70866141732283472" top="0.74803149606299213" bottom="0.74803149606299213" header="0.31496062992125984" footer="0.31496062992125984"/>
  <pageSetup scale="7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87904A346C7DD4CB5D7CA632F15255C" ma:contentTypeVersion="16" ma:contentTypeDescription="Crear nuevo documento." ma:contentTypeScope="" ma:versionID="9210b77dfb31e69af9bd70199b5e5959">
  <xsd:schema xmlns:xsd="http://www.w3.org/2001/XMLSchema" xmlns:xs="http://www.w3.org/2001/XMLSchema" xmlns:p="http://schemas.microsoft.com/office/2006/metadata/properties" xmlns:ns2="cdaa483f-becd-4601-9da5-7224441603e2" xmlns:ns3="2667b352-ea57-489e-a59a-7ce1cbaae621" targetNamespace="http://schemas.microsoft.com/office/2006/metadata/properties" ma:root="true" ma:fieldsID="226f6c7207f167e99096436060250f4c" ns2:_="" ns3:_="">
    <xsd:import namespace="cdaa483f-becd-4601-9da5-7224441603e2"/>
    <xsd:import namespace="2667b352-ea57-489e-a59a-7ce1cbaae6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a483f-becd-4601-9da5-7224441603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48f0e803-a5df-4450-bbb8-f0df653328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67b352-ea57-489e-a59a-7ce1cbaae6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d295033-f451-4031-a4c8-6373d5cb8e83}" ma:internalName="TaxCatchAll" ma:showField="CatchAllData" ma:web="2667b352-ea57-489e-a59a-7ce1cbaae6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I G P z K + P X 5 3 + 5 J n 5 0 P 7 + + O n p 6 5 N X Z y / f 4 I / j Z V Y W T d G k d f a D a p n N q v T 4 + C T 9 z n q Z 7 u 3 s 3 h u / K 5 t 3 j + / 6 L z x + 9 u r L F 2 9 O X z z 9 / b W X 3 / / s x b M v j x 7 s 7 + y M 9 8 b 3 8 O / O p / c f 3 4 0 3 e / z m 9 3 9 6 / O b 4 5 a s v f / L s 6 e m r 9 C 4 + O X t z + s V r / P r 6 9 / / J 4 1 d n x 0 + e n 5 7 Q y 8 d n L 0 5 f H T 2 2 v / 7 + 3 z 5 + 8 f Q 5 k b c p H i 2 L 8 r O P 2 n p N d A O I 3 / v 3 / / L J d 0 5 P 3 u B 9 + v / z r 0 5 f R 5 r d j c J / 8 / s T N i 9 P X 7 0 5 O 3 1 N F H v 1 e w d / n z 0 9 O n 7 + / M v v / v 5 P X x 1 / / v s T A v T L l y 8 f 3 6 X P H 3 N H R 7 8 3 0 Z t / I R J 3 X o 4 A e 3 X 6 7 N X p 6 2 / / / q e / 9 9 m b 3 / + L 4 5 N X X w q s 2 7 x L f 5 6 c v n a D + P p Y f H H 6 / I 0 F 8 / r r w 6 E / 3 4 D s 3 / 3 y 1 e / 1 5 M s v f y 8 P E h P 8 F i A M Q b 7 7 5 P c n J q G v X n w N I K b / 3 / / l 8 e v X 9 M f T 2 x P 1 z b d P v 1 B K 3 q b 5 6 z e / z / P T 3 / + r l 8 T F p 7 / / F 1 8 + D S Z h 5 7 2 I 9 + b V 8 Y v X z 4 i v P w z M j 7 / 4 S f 9 l / v O 9 X v 8 q f P 2 r 9 3 r 9 x Z e / / 3 d f H f s C 8 d 5 z 1 h n + b d 9 / / W 2 S S v r A y c M H M L J F 5 k x Z 5 7 1 Q e X n 8 6 v T F m w + c R w X C b 3 w N H F 5 / 9 f L l l 6 / e / P 6 v z 1 5 8 T h z 6 9 O X v r 5 L 1 N W B 9 9 f q U J P H N 2 R d n P 3 X 6 + 7 9 + 8 y W p v t s q m 7 u h O g W k k y + / e E m I v I b 1 g C 5 + f L f 7 6 W M Z + 4 v j L x h F + e v N 7 / P y 9 O i 7 V f 1 2 U l V v H 9 / 1 P n z 8 + o 2 R v i P i V u + v x 2 w N j / 4 f h m 8 y 7 q 4 H A A A = < / A p p l i c a t i o n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a483f-becd-4601-9da5-7224441603e2">
      <Terms xmlns="http://schemas.microsoft.com/office/infopath/2007/PartnerControls"/>
    </lcf76f155ced4ddcb4097134ff3c332f>
    <TaxCatchAll xmlns="2667b352-ea57-489e-a59a-7ce1cbaae621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812F8E-3B44-47EC-B9B5-D721EDBC59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aa483f-becd-4601-9da5-7224441603e2"/>
    <ds:schemaRef ds:uri="2667b352-ea57-489e-a59a-7ce1cbaae6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F3A833-FE05-4BEC-800E-5A8547B2AFC9}">
  <ds:schemaRefs>
    <ds:schemaRef ds:uri="http://www.sap.com/ip/bi/bexanalyzer/excel/application"/>
  </ds:schemaRefs>
</ds:datastoreItem>
</file>

<file path=customXml/itemProps3.xml><?xml version="1.0" encoding="utf-8"?>
<ds:datastoreItem xmlns:ds="http://schemas.openxmlformats.org/officeDocument/2006/customXml" ds:itemID="{EDE61713-0EB6-4A72-9F4F-2EE7C98C3965}">
  <ds:schemaRefs>
    <ds:schemaRef ds:uri="http://schemas.microsoft.com/office/2006/metadata/properties"/>
    <ds:schemaRef ds:uri="http://schemas.microsoft.com/office/infopath/2007/PartnerControls"/>
    <ds:schemaRef ds:uri="cdaa483f-becd-4601-9da5-7224441603e2"/>
    <ds:schemaRef ds:uri="2667b352-ea57-489e-a59a-7ce1cbaae621"/>
  </ds:schemaRefs>
</ds:datastoreItem>
</file>

<file path=customXml/itemProps4.xml><?xml version="1.0" encoding="utf-8"?>
<ds:datastoreItem xmlns:ds="http://schemas.openxmlformats.org/officeDocument/2006/customXml" ds:itemID="{22BDB31F-B373-49B4-BD03-83D5F333B4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 Results</vt:lpstr>
      <vt:lpstr> Results by Segment</vt:lpstr>
      <vt:lpstr> Quarterly Results</vt:lpstr>
      <vt:lpstr> Statement of financial positio</vt:lpstr>
      <vt:lpstr> Financial Debt</vt:lpstr>
      <vt:lpstr> Cash flow</vt:lpstr>
      <vt:lpstr> Indicators</vt:lpstr>
      <vt:lpstr> Result</vt:lpstr>
      <vt:lpstr> Balance</vt:lpstr>
      <vt:lpstr> Flow</vt:lpstr>
      <vt:lpstr> Share value</vt:lpstr>
    </vt:vector>
  </TitlesOfParts>
  <Manager/>
  <Company>Aguas Andinas S.A.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Tania Melnick</dc:creator>
  <cp:keywords/>
  <dc:description/>
  <cp:revision/>
  <dcterms:created xsi:type="dcterms:W3CDTF">2009-05-16T00:13:33Z</dcterms:created>
  <dcterms:modified xsi:type="dcterms:W3CDTF">2025-03-22T04:16:09Z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Tablas análisis razonado AAC Mar18_v0.xlsx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KriptosClassAi">
    <vt:lpwstr>2-Confidencial</vt:lpwstr>
  </property>
  <property fmtid="{D5CDD505-2E9C-101B-9397-08002B2CF9AE}" pid="6" name="ContentTypeId">
    <vt:lpwstr>0x010100287904A346C7DD4CB5D7CA632F15255C</vt:lpwstr>
  </property>
  <property fmtid="{D5CDD505-2E9C-101B-9397-08002B2CF9AE}" pid="7" name="MediaServiceImageTags">
    <vt:lpwstr/>
  </property>
</Properties>
</file>