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-my.sharepoint.com/personal/dlabarcaa_aguasandinas_cl/Documents/2023/Resultados 12M2022/"/>
    </mc:Choice>
  </mc:AlternateContent>
  <xr:revisionPtr revIDLastSave="27" documentId="8_{4748685C-0C5F-4ACA-A9EB-A64EE9423EB0}" xr6:coauthVersionLast="47" xr6:coauthVersionMax="47" xr10:uidLastSave="{D211285E-D7DA-4E03-B7FE-396A752F0D48}"/>
  <bookViews>
    <workbookView xWindow="-110" yWindow="-110" windowWidth="19420" windowHeight="10420" tabRatio="904" firstSheet="5" activeTab="1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estrales" sheetId="30" state="hidden" r:id="rId5"/>
    <sheet name="Estado de situación financiera" sheetId="8" r:id="rId6"/>
    <sheet name="Deuda Financiera" sheetId="23" r:id="rId7"/>
    <sheet name="Flujo de efectivo" sheetId="17" r:id="rId8"/>
    <sheet name="Indicadores" sheetId="15" r:id="rId9"/>
    <sheet name="Balance" sheetId="11" r:id="rId10"/>
    <sheet name="Resultado" sheetId="12" r:id="rId11"/>
    <sheet name="Flujo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Hlk47472038" localSheetId="2">'Resultados por Segmento'!$B$10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0" l="1"/>
  <c r="G10" i="30" s="1"/>
  <c r="E10" i="30" s="1"/>
  <c r="D13" i="30"/>
  <c r="G13" i="30" s="1"/>
  <c r="E13" i="30" s="1"/>
  <c r="C10" i="30"/>
  <c r="G21" i="12" l="1"/>
  <c r="F21" i="12"/>
  <c r="D12" i="30"/>
  <c r="C12" i="30"/>
  <c r="G12" i="30" s="1"/>
  <c r="E12" i="30" s="1"/>
  <c r="D11" i="30"/>
  <c r="C7" i="30"/>
  <c r="D7" i="30"/>
  <c r="C9" i="30"/>
  <c r="G9" i="30" s="1"/>
  <c r="E9" i="30" s="1"/>
  <c r="D9" i="30"/>
  <c r="C4" i="30"/>
  <c r="D4" i="30"/>
  <c r="D5" i="30" l="1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C8" i="30" l="1"/>
  <c r="G8" i="30" s="1"/>
  <c r="E8" i="30" s="1"/>
  <c r="G6" i="30"/>
  <c r="E6" i="30" s="1"/>
  <c r="G5" i="30"/>
  <c r="E5" i="30" s="1"/>
  <c r="G10" i="24" l="1"/>
  <c r="G13" i="24" l="1"/>
  <c r="E13" i="24" s="1"/>
  <c r="J21" i="12"/>
  <c r="K21" i="12" s="1"/>
  <c r="G12" i="12" l="1"/>
  <c r="G18" i="12" s="1"/>
  <c r="F12" i="12" l="1"/>
  <c r="F18" i="12" s="1"/>
  <c r="D6" i="24" l="1"/>
  <c r="D8" i="24" s="1"/>
  <c r="C6" i="24"/>
  <c r="C8" i="24" s="1"/>
  <c r="G20" i="12" l="1"/>
  <c r="G23" i="12" l="1"/>
  <c r="G25" i="12" s="1"/>
  <c r="D14" i="30" l="1"/>
  <c r="G29" i="12"/>
  <c r="G30" i="12" s="1"/>
  <c r="G27" i="12"/>
  <c r="G9" i="24" l="1"/>
  <c r="E9" i="24" s="1"/>
  <c r="G11" i="24"/>
  <c r="E11" i="24" s="1"/>
  <c r="G12" i="24"/>
  <c r="E12" i="24" s="1"/>
  <c r="J9" i="12" l="1"/>
  <c r="K9" i="12" s="1"/>
  <c r="F20" i="12" l="1"/>
  <c r="G7" i="24"/>
  <c r="E7" i="24" s="1"/>
  <c r="J8" i="12"/>
  <c r="K8" i="12" s="1"/>
  <c r="J26" i="12"/>
  <c r="K26" i="12" s="1"/>
  <c r="J6" i="12"/>
  <c r="K6" i="12" s="1"/>
  <c r="J19" i="12"/>
  <c r="K19" i="12" s="1"/>
  <c r="J14" i="12"/>
  <c r="K14" i="12" s="1"/>
  <c r="J15" i="12"/>
  <c r="K15" i="12" s="1"/>
  <c r="J11" i="12"/>
  <c r="K11" i="12" s="1"/>
  <c r="J13" i="12"/>
  <c r="K13" i="12" s="1"/>
  <c r="J5" i="12"/>
  <c r="K5" i="12" s="1"/>
  <c r="J10" i="12"/>
  <c r="K10" i="12" s="1"/>
  <c r="F23" i="12" l="1"/>
  <c r="F25" i="12" s="1"/>
  <c r="J20" i="12"/>
  <c r="K20" i="12" s="1"/>
  <c r="G5" i="24"/>
  <c r="E5" i="24" s="1"/>
  <c r="J7" i="12"/>
  <c r="K7" i="12" s="1"/>
  <c r="J16" i="12"/>
  <c r="K16" i="12" s="1"/>
  <c r="C14" i="30" l="1"/>
  <c r="G14" i="30" s="1"/>
  <c r="E14" i="30" s="1"/>
  <c r="F29" i="12"/>
  <c r="F30" i="12" s="1"/>
  <c r="G14" i="24"/>
  <c r="E14" i="24" s="1"/>
  <c r="F27" i="12"/>
  <c r="J27" i="12" s="1"/>
  <c r="K27" i="12" s="1"/>
  <c r="J23" i="12"/>
  <c r="K23" i="12" s="1"/>
  <c r="G8" i="24"/>
  <c r="E8" i="24" s="1"/>
  <c r="G6" i="24"/>
  <c r="E6" i="24" s="1"/>
  <c r="J18" i="12" l="1"/>
  <c r="K18" i="12" s="1"/>
  <c r="G4" i="24"/>
  <c r="E4" i="24" s="1"/>
  <c r="J25" i="12" l="1"/>
  <c r="K25" i="12" s="1"/>
  <c r="D69" i="11" l="1"/>
  <c r="E69" i="11" l="1"/>
  <c r="D76" i="13" l="1"/>
  <c r="C9" i="17" l="1"/>
  <c r="D9" i="17" l="1"/>
  <c r="E76" i="13" l="1"/>
</calcChain>
</file>

<file path=xl/sharedStrings.xml><?xml version="1.0" encoding="utf-8"?>
<sst xmlns="http://schemas.openxmlformats.org/spreadsheetml/2006/main" count="412" uniqueCount="283">
  <si>
    <t>Pasivos corrientes</t>
  </si>
  <si>
    <t>Pasivos no corrientes</t>
  </si>
  <si>
    <t>Activos corrientes</t>
  </si>
  <si>
    <t>Activos no corrientes</t>
  </si>
  <si>
    <t xml:space="preserve"> 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</si>
  <si>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</si>
  <si>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</si>
  <si>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</si>
  <si>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</si>
  <si>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</si>
  <si>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</si>
  <si>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</si>
  <si>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</si>
  <si>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</si>
  <si>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</si>
  <si>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</si>
  <si>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</si>
  <si>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</si>
  <si>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</si>
  <si>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</si>
  <si>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</si>
  <si>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</si>
  <si>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</si>
  <si>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Ingresos financieros</t>
  </si>
  <si>
    <t>Materias primas y consumibles utilizados</t>
  </si>
  <si>
    <t>Ganancia atribuible a los propietarios de la controladora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</si>
  <si>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</si>
  <si>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</si>
  <si>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</si>
  <si>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</si>
  <si>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</si>
  <si>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</si>
  <si>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</si>
  <si>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</si>
  <si>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</si>
  <si>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</si>
  <si>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</si>
  <si>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</si>
  <si>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Propiedades, planta y equipo</t>
  </si>
  <si>
    <t>TOTAL DE ACTIVOS NO CORRIENTES</t>
  </si>
  <si>
    <t>PATRIMONIO Y PASIVOS</t>
  </si>
  <si>
    <t>PASIVOS CORRIENTES</t>
  </si>
  <si>
    <t>Cuentas comerciales y otras cuentas por pagar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</si>
  <si>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</si>
  <si>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</si>
  <si>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</si>
  <si>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</si>
  <si>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</si>
  <si>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</si>
  <si>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</si>
  <si>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</si>
  <si>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</si>
  <si>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Ganancias acumuladas</t>
  </si>
  <si>
    <t>Otras participaciones en el patrimonio</t>
  </si>
  <si>
    <t>Resultados por unidades de reajuste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</si>
  <si>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</si>
  <si>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</si>
  <si>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</si>
  <si>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</si>
  <si>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</si>
  <si>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</si>
  <si>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</si>
  <si>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</si>
  <si>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</si>
  <si>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</si>
  <si>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</si>
  <si>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</si>
  <si>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</si>
  <si>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</si>
  <si>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</si>
  <si>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</si>
  <si>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</si>
  <si>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</si>
  <si>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</si>
  <si>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</si>
  <si>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</si>
  <si>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</si>
  <si>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</si>
  <si>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</si>
  <si>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</si>
  <si>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</si>
  <si>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</si>
  <si>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</si>
  <si>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</si>
  <si>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</si>
  <si>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</si>
  <si>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</si>
  <si>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</si>
  <si>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</si>
  <si>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</si>
  <si>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</si>
  <si>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</si>
  <si>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</si>
  <si>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</si>
  <si>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</si>
  <si>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</si>
  <si>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</si>
  <si>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</si>
  <si>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</si>
  <si>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</si>
  <si>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</si>
  <si>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</si>
  <si>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</si>
  <si>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</si>
  <si>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</si>
  <si>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</si>
  <si>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</si>
  <si>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</si>
  <si>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</si>
  <si>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</si>
  <si>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</si>
  <si>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</si>
  <si>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</si>
  <si>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</si>
  <si>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</si>
  <si>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</si>
  <si>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</si>
  <si>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</si>
  <si>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</si>
  <si>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</si>
  <si>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</si>
  <si>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</si>
  <si>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</si>
  <si>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</si>
  <si>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</si>
  <si>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</si>
  <si>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</si>
  <si>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</si>
  <si>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</si>
  <si>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</si>
  <si>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</si>
  <si>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</si>
  <si>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</si>
  <si>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</si>
  <si>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</si>
  <si>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</si>
  <si>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</si>
  <si>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</si>
  <si>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</si>
  <si>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</si>
  <si>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</si>
  <si>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</si>
  <si>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</si>
  <si>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</si>
  <si>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</si>
  <si>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</si>
  <si>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</si>
  <si>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</si>
  <si>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</si>
  <si>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</si>
  <si>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</si>
  <si>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</si>
  <si>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</si>
  <si>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</si>
  <si>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</si>
  <si>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</si>
  <si>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</si>
  <si>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</si>
  <si>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Impuestos a las ganancias pagados (reembolsados)</t>
  </si>
  <si>
    <t>Importes procedentes de ventas de activos intangibles</t>
  </si>
  <si>
    <t xml:space="preserve">       Participaciones no controladoras</t>
  </si>
  <si>
    <t>Otros pasivos financieros</t>
  </si>
  <si>
    <t>Provisiones por beneficios a los empleados</t>
  </si>
  <si>
    <t>Otros pasivos no financieros</t>
  </si>
  <si>
    <t xml:space="preserve">Primas de emisión </t>
  </si>
  <si>
    <t>Variación en</t>
  </si>
  <si>
    <t>Trimestre</t>
  </si>
  <si>
    <t>Estado de Resultados (M$)</t>
  </si>
  <si>
    <t>(M$)</t>
  </si>
  <si>
    <t>Inversiones (M$)</t>
  </si>
  <si>
    <t>Composición por instrumento</t>
  </si>
  <si>
    <t>Composición por tasas</t>
  </si>
  <si>
    <t>Otros activos financieros</t>
  </si>
  <si>
    <t>Activos por impuestos</t>
  </si>
  <si>
    <t>Derechos por cobrar</t>
  </si>
  <si>
    <t>Activo por impuestos diferidos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</si>
  <si>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</si>
  <si>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</si>
  <si>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</si>
  <si>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</si>
  <si>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</si>
  <si>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 xml:space="preserve">Costos financieros </t>
  </si>
  <si>
    <t>Ganancia antes de impuestos</t>
  </si>
  <si>
    <t xml:space="preserve">      Gasto por impuestos a las ganancias</t>
  </si>
  <si>
    <t>Ganancia procedente de operaciones continuadas</t>
  </si>
  <si>
    <t>Ganancia atribuible a</t>
  </si>
  <si>
    <t>Ganancia atribuible a participaciones no controladoras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</si>
  <si>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</si>
  <si>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</si>
  <si>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</si>
  <si>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</si>
  <si>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</si>
  <si>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</si>
  <si>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</si>
  <si>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</si>
  <si>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</si>
  <si>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</si>
  <si>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</si>
  <si>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</si>
  <si>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</si>
  <si>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</si>
  <si>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</si>
  <si>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</si>
  <si>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</si>
  <si>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</si>
  <si>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</si>
  <si>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</si>
  <si>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</si>
  <si>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</si>
  <si>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</si>
  <si>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</si>
  <si>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</si>
  <si>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 xml:space="preserve">      % Var.</t>
  </si>
  <si>
    <t>Pasivo por arrendamientos</t>
  </si>
  <si>
    <t xml:space="preserve">Activos no corrientes mantenidos para la venta 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</si>
  <si>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</si>
  <si>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</si>
  <si>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</si>
  <si>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</si>
  <si>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9-11</t>
  </si>
  <si>
    <t>Otras (Pérdidas) Ganancias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</si>
  <si>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</si>
  <si>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</si>
  <si>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</si>
  <si>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</si>
  <si>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</si>
  <si>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</si>
  <si>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</si>
  <si>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</si>
  <si>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</si>
  <si>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</si>
  <si>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</si>
  <si>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</si>
  <si>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</si>
  <si>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</si>
  <si>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</si>
  <si>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</si>
  <si>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</si>
  <si>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</si>
  <si>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</si>
  <si>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Eliminación de los flujos de las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</si>
  <si>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</si>
  <si>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</si>
  <si>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</si>
  <si>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</si>
  <si>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</si>
  <si>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Eliminación de los flujos de linversión discontinuadas</t>
  </si>
  <si>
    <t>Eliminación de los flujos de financiación discontinuadas</t>
  </si>
  <si>
    <t>Operaciones discontinuadas</t>
  </si>
  <si>
    <t>&lt;(200%)</t>
  </si>
  <si>
    <t>Pasivos no corrientes mantenidos para la venta</t>
  </si>
  <si>
    <t>Total otros pasivos financieros</t>
  </si>
  <si>
    <t>Total pasivos por arrendamiento</t>
  </si>
  <si>
    <t>&gt;200%</t>
  </si>
  <si>
    <t>Otras reservas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</si>
  <si>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</si>
  <si>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</si>
  <si>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</si>
  <si>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</si>
  <si>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</si>
  <si>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Aspectos financieros al 31-03-2021</t>
  </si>
  <si>
    <t xml:space="preserve">         Dic. 21</t>
  </si>
  <si>
    <t>interes minoritario</t>
  </si>
  <si>
    <t>4T21</t>
  </si>
  <si>
    <t>2022 / 2021</t>
  </si>
  <si>
    <t>2T21</t>
  </si>
  <si>
    <t>2T22</t>
  </si>
  <si>
    <t>2T22 – 2T21</t>
  </si>
  <si>
    <t>Pozos Cerro Negro - Lo Mena</t>
  </si>
  <si>
    <t>Reposición de activos de Biofactorías La Farfana-Trebal</t>
  </si>
  <si>
    <t>Renovación de arranques y medidores</t>
  </si>
  <si>
    <t>Pozos Américo Vespucio Oriente</t>
  </si>
  <si>
    <t xml:space="preserve">Ampliación y modernización de Planta de Tratamiento Agua Potable Padre Hurtado           </t>
  </si>
  <si>
    <t>Renovación de Filtros Vizcachitas - Tagle</t>
  </si>
  <si>
    <t>01-07-2022
30-09-2022</t>
  </si>
  <si>
    <t>01-07-2021
30-09-2021</t>
  </si>
  <si>
    <t>Hidrogistica S.A.</t>
  </si>
  <si>
    <t>Dic. 22</t>
  </si>
  <si>
    <t xml:space="preserve">     Dic. 21</t>
  </si>
  <si>
    <t xml:space="preserve">Derivado </t>
  </si>
  <si>
    <t xml:space="preserve">EUR </t>
  </si>
  <si>
    <t xml:space="preserve">Forward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</si>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</sst>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85" formatCode="##,##0;\(##,##0\)"/>
    <numFmt numFmtId="187" formatCode="0.0%"/>
    <numFmt numFmtId="190" formatCode="dd\-mm\-yyyy"/>
    <numFmt numFmtId="191" formatCode="d\-m\-yyyy"/>
    <numFmt numFmtId="192" formatCode="_-* #,##0.00\ &quot;DM&quot;_-;\-* #,##0.00\ &quot;DM&quot;_-;_-* &quot;-&quot;??\ &quot;DM&quot;_-;_-@_-"/>
    <numFmt numFmtId="193" formatCode="_-* #,##0.00\ [$€]_-;\-* #,##0.00\ [$€]_-;_-* &quot;-&quot;??\ [$€]_-;_-@_-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\ &quot;DM&quot;_-;\-* #,##0\ &quot;DM&quot;_-;_-* &quot;-&quot;\ &quot;DM&quot;_-;_-@_-"/>
    <numFmt numFmtId="197" formatCode="_(* #,##0_);_(* \(#,##0\);_(* &quot;-&quot;??_);_(@_)"/>
    <numFmt numFmtId="198" formatCode="#,##0.000"/>
    <numFmt numFmtId="200" formatCode="#,##0\ ;\(#,##0\);\-\ ;"/>
    <numFmt numFmtId="201" formatCode="0.0%_);\(0.0%\)"/>
    <numFmt numFmtId="202" formatCode="_-* #,##0.00_-;\-* #,##0.00_-;_-* &quot;-&quot;??_-;_-@_-"/>
    <numFmt numFmtId="203" formatCode="#,##0;\(#,##0\);\-"/>
    <numFmt numFmtId="204" formatCode="#,##0.000;\(#,##0.000\);\-"/>
    <numFmt numFmtId="205" formatCode="#,##0.0"/>
  </numFmts>
  <fonts count="9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0"/>
      <name val="Cambria"/>
      <family val="2"/>
      <scheme val="major"/>
    </font>
  </fonts>
  <fills count="9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70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9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0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1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12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6" fillId="3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9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6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7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15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6" fillId="7" borderId="0" applyNumberFormat="0" applyBorder="0" applyAlignment="0" applyProtection="0"/>
    <xf numFmtId="0" fontId="61" fillId="85" borderId="0" applyNumberFormat="0" applyBorder="0" applyAlignment="0" applyProtection="0"/>
    <xf numFmtId="0" fontId="62" fillId="85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6" borderId="0" applyNumberFormat="0" applyBorder="0" applyAlignment="0" applyProtection="0"/>
    <xf numFmtId="0" fontId="7" fillId="9" borderId="0" applyNumberFormat="0" applyBorder="0" applyAlignment="0" applyProtection="0"/>
    <xf numFmtId="0" fontId="63" fillId="87" borderId="0" applyNumberFormat="0" applyBorder="0" applyAlignment="0" applyProtection="0"/>
    <xf numFmtId="0" fontId="7" fillId="16" borderId="0" applyNumberFormat="0" applyBorder="0" applyAlignment="0" applyProtection="0"/>
    <xf numFmtId="0" fontId="63" fillId="88" borderId="0" applyNumberFormat="0" applyBorder="0" applyAlignment="0" applyProtection="0"/>
    <xf numFmtId="0" fontId="7" fillId="17" borderId="0" applyNumberFormat="0" applyBorder="0" applyAlignment="0" applyProtection="0"/>
    <xf numFmtId="0" fontId="63" fillId="89" borderId="0" applyNumberFormat="0" applyBorder="0" applyAlignment="0" applyProtection="0"/>
    <xf numFmtId="0" fontId="7" fillId="15" borderId="0" applyNumberFormat="0" applyBorder="0" applyAlignment="0" applyProtection="0"/>
    <xf numFmtId="0" fontId="63" fillId="90" borderId="0" applyNumberFormat="0" applyBorder="0" applyAlignment="0" applyProtection="0"/>
    <xf numFmtId="0" fontId="7" fillId="7" borderId="0" applyNumberFormat="0" applyBorder="0" applyAlignment="0" applyProtection="0"/>
    <xf numFmtId="0" fontId="63" fillId="9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3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96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2" borderId="25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83" fillId="0" borderId="0"/>
    <xf numFmtId="202" fontId="1" fillId="0" borderId="0" applyFont="0" applyFill="0" applyBorder="0" applyAlignment="0" applyProtection="0"/>
    <xf numFmtId="41" fontId="83" fillId="0" borderId="0" applyFont="0" applyFill="0" applyBorder="0" applyAlignment="0" applyProtection="0"/>
  </cellStyleXfs>
  <cellXfs count="285">
    <xf numFmtId="0" fontId="0" fillId="0" borderId="0" xfId="0"/>
    <xf numFmtId="0" fontId="69" fillId="0" borderId="53" xfId="0" applyFont="1" applyBorder="1" applyAlignment="1">
      <alignment vertical="center"/>
    </xf>
    <xf numFmtId="0" fontId="70" fillId="0" borderId="29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26" xfId="0" applyFont="1" applyBorder="1" applyAlignment="1">
      <alignment horizontal="center" vertical="center"/>
    </xf>
    <xf numFmtId="0" fontId="71" fillId="0" borderId="0" xfId="0" applyFont="1"/>
    <xf numFmtId="200" fontId="70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0" fontId="69" fillId="0" borderId="0" xfId="0" applyNumberFormat="1" applyFont="1" applyAlignment="1">
      <alignment horizontal="right" vertical="center"/>
    </xf>
    <xf numFmtId="201" fontId="69" fillId="0" borderId="0" xfId="0" applyNumberFormat="1" applyFont="1" applyAlignment="1">
      <alignment horizontal="right" vertical="center"/>
    </xf>
    <xf numFmtId="0" fontId="72" fillId="0" borderId="0" xfId="0" applyFont="1"/>
    <xf numFmtId="0" fontId="73" fillId="0" borderId="0" xfId="0" applyFont="1" applyAlignment="1">
      <alignment horizontal="left" indent="2"/>
    </xf>
    <xf numFmtId="0" fontId="71" fillId="0" borderId="0" xfId="0" applyFont="1" applyAlignment="1">
      <alignment vertical="center"/>
    </xf>
    <xf numFmtId="197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0" fontId="69" fillId="0" borderId="0" xfId="0" applyFont="1" applyAlignment="1">
      <alignment horizontal="center" vertical="center"/>
    </xf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8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69" fillId="0" borderId="26" xfId="0" applyFont="1" applyBorder="1" applyAlignment="1">
      <alignment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8" fillId="0" borderId="0" xfId="0" applyNumberFormat="1" applyFont="1"/>
    <xf numFmtId="200" fontId="77" fillId="0" borderId="0" xfId="0" applyNumberFormat="1" applyFont="1" applyAlignment="1">
      <alignment horizontal="right" vertical="center"/>
    </xf>
    <xf numFmtId="0" fontId="75" fillId="0" borderId="0" xfId="0" applyFont="1" applyAlignment="1">
      <alignment vertical="center"/>
    </xf>
    <xf numFmtId="0" fontId="76" fillId="0" borderId="0" xfId="0" applyFont="1"/>
    <xf numFmtId="0" fontId="71" fillId="0" borderId="0" xfId="0" applyFont="1" applyAlignment="1">
      <alignment horizontal="left"/>
    </xf>
    <xf numFmtId="200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200" fontId="72" fillId="0" borderId="0" xfId="0" applyNumberFormat="1" applyFont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201" fontId="71" fillId="0" borderId="0" xfId="0" applyNumberFormat="1" applyFont="1"/>
    <xf numFmtId="0" fontId="69" fillId="0" borderId="0" xfId="0" applyFont="1" applyAlignment="1">
      <alignment horizontal="center"/>
    </xf>
    <xf numFmtId="0" fontId="69" fillId="0" borderId="26" xfId="0" applyFont="1" applyBorder="1" applyAlignment="1">
      <alignment horizontal="left"/>
    </xf>
    <xf numFmtId="0" fontId="69" fillId="0" borderId="26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69" fillId="0" borderId="29" xfId="0" applyFont="1" applyBorder="1" applyAlignment="1">
      <alignment vertical="center"/>
    </xf>
    <xf numFmtId="0" fontId="80" fillId="0" borderId="0" xfId="0" applyFont="1"/>
    <xf numFmtId="3" fontId="80" fillId="0" borderId="0" xfId="0" applyNumberFormat="1" applyFont="1"/>
    <xf numFmtId="187" fontId="69" fillId="0" borderId="0" xfId="949" applyNumberFormat="1" applyFont="1"/>
    <xf numFmtId="9" fontId="71" fillId="0" borderId="0" xfId="949" applyFont="1"/>
    <xf numFmtId="9" fontId="72" fillId="0" borderId="0" xfId="949" applyFont="1"/>
    <xf numFmtId="201" fontId="70" fillId="0" borderId="0" xfId="0" applyNumberFormat="1" applyFont="1" applyAlignment="1">
      <alignment horizontal="center" vertical="center"/>
    </xf>
    <xf numFmtId="0" fontId="69" fillId="0" borderId="26" xfId="0" applyFont="1" applyBorder="1"/>
    <xf numFmtId="185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Alignment="1">
      <alignment vertical="center" wrapText="1"/>
    </xf>
    <xf numFmtId="0" fontId="78" fillId="0" borderId="53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right" vertical="center"/>
    </xf>
    <xf numFmtId="14" fontId="84" fillId="73" borderId="39" xfId="903" applyNumberFormat="1" applyFont="1" applyFill="1" applyBorder="1" applyAlignment="1">
      <alignment horizontal="center" vertical="center"/>
    </xf>
    <xf numFmtId="14" fontId="84" fillId="73" borderId="40" xfId="903" applyNumberFormat="1" applyFont="1" applyFill="1" applyBorder="1" applyAlignment="1">
      <alignment horizontal="center" vertical="center"/>
    </xf>
    <xf numFmtId="203" fontId="84" fillId="73" borderId="45" xfId="903" applyNumberFormat="1" applyFont="1" applyFill="1" applyBorder="1" applyAlignment="1">
      <alignment horizontal="center" vertical="top"/>
    </xf>
    <xf numFmtId="203" fontId="84" fillId="73" borderId="46" xfId="903" applyNumberFormat="1" applyFont="1" applyFill="1" applyBorder="1" applyAlignment="1">
      <alignment horizontal="center" vertical="top"/>
    </xf>
    <xf numFmtId="203" fontId="84" fillId="0" borderId="44" xfId="903" applyNumberFormat="1" applyFont="1" applyBorder="1" applyAlignment="1">
      <alignment horizontal="left" vertical="center" indent="1"/>
    </xf>
    <xf numFmtId="203" fontId="85" fillId="0" borderId="1" xfId="903" quotePrefix="1" applyNumberFormat="1" applyFont="1" applyBorder="1" applyAlignment="1">
      <alignment horizontal="center" vertical="center"/>
    </xf>
    <xf numFmtId="203" fontId="85" fillId="0" borderId="1" xfId="903" applyNumberFormat="1" applyFont="1" applyBorder="1" applyAlignment="1">
      <alignment vertical="center"/>
    </xf>
    <xf numFmtId="203" fontId="85" fillId="0" borderId="35" xfId="903" applyNumberFormat="1" applyFont="1" applyBorder="1" applyAlignment="1">
      <alignment vertical="center"/>
    </xf>
    <xf numFmtId="203" fontId="85" fillId="0" borderId="44" xfId="903" applyNumberFormat="1" applyFont="1" applyBorder="1" applyAlignment="1">
      <alignment horizontal="left" vertical="center" indent="3"/>
    </xf>
    <xf numFmtId="203" fontId="85" fillId="0" borderId="1" xfId="903" applyNumberFormat="1" applyFont="1" applyBorder="1" applyAlignment="1">
      <alignment horizontal="center" vertical="center"/>
    </xf>
    <xf numFmtId="203" fontId="84" fillId="73" borderId="44" xfId="903" applyNumberFormat="1" applyFont="1" applyFill="1" applyBorder="1" applyAlignment="1">
      <alignment horizontal="left" vertical="center" wrapText="1"/>
    </xf>
    <xf numFmtId="203" fontId="84" fillId="73" borderId="1" xfId="903" applyNumberFormat="1" applyFont="1" applyFill="1" applyBorder="1" applyAlignment="1">
      <alignment horizontal="center" vertical="center"/>
    </xf>
    <xf numFmtId="203" fontId="84" fillId="93" borderId="44" xfId="903" applyNumberFormat="1" applyFont="1" applyFill="1" applyBorder="1" applyAlignment="1">
      <alignment horizontal="left" vertical="center"/>
    </xf>
    <xf numFmtId="203" fontId="84" fillId="0" borderId="1" xfId="903" applyNumberFormat="1" applyFont="1" applyBorder="1" applyAlignment="1">
      <alignment horizontal="center" vertical="center"/>
    </xf>
    <xf numFmtId="203" fontId="84" fillId="73" borderId="44" xfId="903" applyNumberFormat="1" applyFont="1" applyFill="1" applyBorder="1" applyAlignment="1">
      <alignment horizontal="left" vertical="center" indent="2"/>
    </xf>
    <xf numFmtId="203" fontId="84" fillId="73" borderId="47" xfId="903" applyNumberFormat="1" applyFont="1" applyFill="1" applyBorder="1" applyAlignment="1">
      <alignment horizontal="left" vertical="center" indent="2"/>
    </xf>
    <xf numFmtId="203" fontId="84" fillId="73" borderId="36" xfId="903" applyNumberFormat="1" applyFont="1" applyFill="1" applyBorder="1" applyAlignment="1">
      <alignment horizontal="center" vertical="center"/>
    </xf>
    <xf numFmtId="203" fontId="84" fillId="0" borderId="1" xfId="903" applyNumberFormat="1" applyFont="1" applyBorder="1" applyAlignment="1">
      <alignment horizontal="left" vertical="center" indent="2"/>
    </xf>
    <xf numFmtId="203" fontId="84" fillId="73" borderId="44" xfId="903" applyNumberFormat="1" applyFont="1" applyFill="1" applyBorder="1" applyAlignment="1">
      <alignment horizontal="left" vertical="center" wrapText="1" indent="2"/>
    </xf>
    <xf numFmtId="203" fontId="84" fillId="73" borderId="1" xfId="903" applyNumberFormat="1" applyFont="1" applyFill="1" applyBorder="1" applyAlignment="1">
      <alignment horizontal="left" vertical="center" indent="3"/>
    </xf>
    <xf numFmtId="203" fontId="84" fillId="73" borderId="44" xfId="903" applyNumberFormat="1" applyFont="1" applyFill="1" applyBorder="1" applyAlignment="1">
      <alignment horizontal="left" vertical="center" indent="1"/>
    </xf>
    <xf numFmtId="203" fontId="84" fillId="0" borderId="48" xfId="903" applyNumberFormat="1" applyFont="1" applyBorder="1" applyAlignment="1">
      <alignment vertical="center"/>
    </xf>
    <xf numFmtId="203" fontId="76" fillId="0" borderId="44" xfId="903" applyNumberFormat="1" applyFont="1" applyBorder="1" applyAlignment="1">
      <alignment horizontal="left" vertical="center" indent="3"/>
    </xf>
    <xf numFmtId="203" fontId="84" fillId="0" borderId="44" xfId="903" applyNumberFormat="1" applyFont="1" applyBorder="1" applyAlignment="1">
      <alignment horizontal="left" vertical="center" wrapText="1" indent="3"/>
    </xf>
    <xf numFmtId="203" fontId="85" fillId="0" borderId="44" xfId="903" applyNumberFormat="1" applyFont="1" applyBorder="1" applyAlignment="1">
      <alignment horizontal="left" vertical="center"/>
    </xf>
    <xf numFmtId="203" fontId="85" fillId="73" borderId="1" xfId="903" applyNumberFormat="1" applyFont="1" applyFill="1" applyBorder="1" applyAlignment="1">
      <alignment horizontal="center" vertical="center"/>
    </xf>
    <xf numFmtId="203" fontId="84" fillId="73" borderId="47" xfId="903" applyNumberFormat="1" applyFont="1" applyFill="1" applyBorder="1" applyAlignment="1">
      <alignment horizontal="left" vertical="center" indent="1"/>
    </xf>
    <xf numFmtId="203" fontId="84" fillId="73" borderId="36" xfId="903" applyNumberFormat="1" applyFont="1" applyFill="1" applyBorder="1" applyAlignment="1">
      <alignment horizontal="left" vertical="center" indent="3"/>
    </xf>
    <xf numFmtId="203" fontId="85" fillId="0" borderId="44" xfId="903" applyNumberFormat="1" applyFont="1" applyBorder="1" applyAlignment="1">
      <alignment vertical="center"/>
    </xf>
    <xf numFmtId="203" fontId="85" fillId="0" borderId="49" xfId="903" applyNumberFormat="1" applyFont="1" applyBorder="1" applyAlignment="1">
      <alignment vertical="center"/>
    </xf>
    <xf numFmtId="49" fontId="85" fillId="0" borderId="1" xfId="903" applyNumberFormat="1" applyFont="1" applyBorder="1" applyAlignment="1">
      <alignment horizontal="center" vertical="center"/>
    </xf>
    <xf numFmtId="0" fontId="85" fillId="0" borderId="44" xfId="903" applyFont="1" applyBorder="1" applyAlignment="1">
      <alignment vertical="center"/>
    </xf>
    <xf numFmtId="3" fontId="85" fillId="0" borderId="1" xfId="903" applyNumberFormat="1" applyFont="1" applyBorder="1" applyAlignment="1">
      <alignment vertical="center"/>
    </xf>
    <xf numFmtId="0" fontId="84" fillId="73" borderId="44" xfId="903" applyFont="1" applyFill="1" applyBorder="1" applyAlignment="1">
      <alignment vertical="center"/>
    </xf>
    <xf numFmtId="0" fontId="84" fillId="73" borderId="1" xfId="903" applyFont="1" applyFill="1" applyBorder="1" applyAlignment="1">
      <alignment horizontal="center" vertical="center"/>
    </xf>
    <xf numFmtId="3" fontId="84" fillId="73" borderId="1" xfId="903" applyNumberFormat="1" applyFont="1" applyFill="1" applyBorder="1" applyAlignment="1">
      <alignment vertical="center"/>
    </xf>
    <xf numFmtId="3" fontId="84" fillId="73" borderId="49" xfId="903" applyNumberFormat="1" applyFont="1" applyFill="1" applyBorder="1" applyAlignment="1">
      <alignment vertical="center"/>
    </xf>
    <xf numFmtId="3" fontId="84" fillId="73" borderId="35" xfId="903" applyNumberFormat="1" applyFont="1" applyFill="1" applyBorder="1" applyAlignment="1">
      <alignment vertical="center"/>
    </xf>
    <xf numFmtId="0" fontId="84" fillId="73" borderId="1" xfId="903" applyFont="1" applyFill="1" applyBorder="1" applyAlignment="1">
      <alignment horizontal="left" vertical="center" indent="3"/>
    </xf>
    <xf numFmtId="0" fontId="85" fillId="0" borderId="1" xfId="903" applyFont="1" applyBorder="1" applyAlignment="1">
      <alignment horizontal="center" vertical="center"/>
    </xf>
    <xf numFmtId="3" fontId="85" fillId="0" borderId="35" xfId="903" applyNumberFormat="1" applyFont="1" applyBorder="1" applyAlignment="1">
      <alignment vertical="center"/>
    </xf>
    <xf numFmtId="0" fontId="84" fillId="0" borderId="44" xfId="903" applyFont="1" applyBorder="1" applyAlignment="1">
      <alignment vertical="center" wrapText="1"/>
    </xf>
    <xf numFmtId="0" fontId="85" fillId="0" borderId="1" xfId="903" applyFont="1" applyBorder="1" applyAlignment="1">
      <alignment horizontal="left" vertical="center" indent="3"/>
    </xf>
    <xf numFmtId="3" fontId="85" fillId="0" borderId="1" xfId="903" applyNumberFormat="1" applyFont="1" applyBorder="1" applyAlignment="1">
      <alignment horizontal="center" vertical="center"/>
    </xf>
    <xf numFmtId="3" fontId="85" fillId="0" borderId="49" xfId="903" applyNumberFormat="1" applyFont="1" applyBorder="1" applyAlignment="1">
      <alignment horizontal="center" vertical="center"/>
    </xf>
    <xf numFmtId="0" fontId="84" fillId="73" borderId="44" xfId="903" applyFont="1" applyFill="1" applyBorder="1" applyAlignment="1">
      <alignment vertical="center" wrapText="1"/>
    </xf>
    <xf numFmtId="3" fontId="84" fillId="95" borderId="1" xfId="903" applyNumberFormat="1" applyFont="1" applyFill="1" applyBorder="1" applyAlignment="1">
      <alignment vertical="center"/>
    </xf>
    <xf numFmtId="0" fontId="84" fillId="95" borderId="44" xfId="903" applyFont="1" applyFill="1" applyBorder="1" applyAlignment="1">
      <alignment vertical="center"/>
    </xf>
    <xf numFmtId="0" fontId="84" fillId="95" borderId="1" xfId="903" applyFont="1" applyFill="1" applyBorder="1" applyAlignment="1">
      <alignment horizontal="left" vertical="center" indent="3"/>
    </xf>
    <xf numFmtId="3" fontId="84" fillId="95" borderId="49" xfId="903" applyNumberFormat="1" applyFont="1" applyFill="1" applyBorder="1" applyAlignment="1">
      <alignment vertical="center"/>
    </xf>
    <xf numFmtId="3" fontId="84" fillId="95" borderId="35" xfId="903" applyNumberFormat="1" applyFont="1" applyFill="1" applyBorder="1" applyAlignment="1">
      <alignment vertical="center"/>
    </xf>
    <xf numFmtId="0" fontId="84" fillId="0" borderId="44" xfId="903" applyFont="1" applyBorder="1" applyAlignment="1">
      <alignment vertical="center"/>
    </xf>
    <xf numFmtId="3" fontId="85" fillId="0" borderId="0" xfId="903" applyNumberFormat="1" applyFont="1"/>
    <xf numFmtId="0" fontId="85" fillId="0" borderId="0" xfId="903" applyFont="1"/>
    <xf numFmtId="0" fontId="84" fillId="73" borderId="47" xfId="903" applyFont="1" applyFill="1" applyBorder="1" applyAlignment="1">
      <alignment vertical="center"/>
    </xf>
    <xf numFmtId="0" fontId="85" fillId="73" borderId="36" xfId="903" applyFont="1" applyFill="1" applyBorder="1" applyAlignment="1">
      <alignment horizontal="center" vertical="center"/>
    </xf>
    <xf numFmtId="198" fontId="84" fillId="73" borderId="36" xfId="903" applyNumberFormat="1" applyFont="1" applyFill="1" applyBorder="1" applyAlignment="1">
      <alignment vertical="center"/>
    </xf>
    <xf numFmtId="198" fontId="84" fillId="73" borderId="52" xfId="903" applyNumberFormat="1" applyFont="1" applyFill="1" applyBorder="1" applyAlignment="1">
      <alignment vertical="center"/>
    </xf>
    <xf numFmtId="198" fontId="84" fillId="73" borderId="37" xfId="903" applyNumberFormat="1" applyFont="1" applyFill="1" applyBorder="1" applyAlignment="1">
      <alignment vertical="center"/>
    </xf>
    <xf numFmtId="203" fontId="85" fillId="0" borderId="31" xfId="0" applyNumberFormat="1" applyFont="1" applyBorder="1" applyAlignment="1">
      <alignment horizontal="left" vertical="center" wrapText="1"/>
    </xf>
    <xf numFmtId="203" fontId="85" fillId="0" borderId="32" xfId="0" applyNumberFormat="1" applyFont="1" applyBorder="1" applyAlignment="1">
      <alignment horizontal="center" vertical="center" wrapText="1"/>
    </xf>
    <xf numFmtId="203" fontId="84" fillId="0" borderId="31" xfId="0" applyNumberFormat="1" applyFont="1" applyBorder="1" applyAlignment="1">
      <alignment horizontal="left" vertical="center" wrapText="1"/>
    </xf>
    <xf numFmtId="203" fontId="84" fillId="0" borderId="32" xfId="0" applyNumberFormat="1" applyFont="1" applyBorder="1" applyAlignment="1">
      <alignment horizontal="center" vertical="center" wrapText="1"/>
    </xf>
    <xf numFmtId="0" fontId="85" fillId="0" borderId="0" xfId="902" applyFont="1"/>
    <xf numFmtId="0" fontId="85" fillId="0" borderId="0" xfId="0" applyFont="1"/>
    <xf numFmtId="0" fontId="84" fillId="94" borderId="30" xfId="0" applyFont="1" applyFill="1" applyBorder="1" applyAlignment="1">
      <alignment horizontal="center" vertical="center"/>
    </xf>
    <xf numFmtId="0" fontId="84" fillId="94" borderId="34" xfId="0" applyFont="1" applyFill="1" applyBorder="1" applyAlignment="1">
      <alignment horizontal="center" vertical="center"/>
    </xf>
    <xf numFmtId="0" fontId="85" fillId="0" borderId="32" xfId="0" applyFont="1" applyBorder="1" applyAlignment="1">
      <alignment horizontal="center" vertical="center" wrapText="1"/>
    </xf>
    <xf numFmtId="3" fontId="85" fillId="0" borderId="0" xfId="0" applyNumberFormat="1" applyFont="1" applyAlignment="1">
      <alignment wrapText="1"/>
    </xf>
    <xf numFmtId="0" fontId="85" fillId="0" borderId="0" xfId="0" applyFont="1" applyAlignment="1">
      <alignment wrapText="1"/>
    </xf>
    <xf numFmtId="0" fontId="85" fillId="0" borderId="31" xfId="0" applyFont="1" applyBorder="1" applyAlignment="1">
      <alignment horizontal="left" vertical="center" wrapText="1"/>
    </xf>
    <xf numFmtId="0" fontId="84" fillId="93" borderId="31" xfId="0" applyFont="1" applyFill="1" applyBorder="1" applyAlignment="1">
      <alignment horizontal="left" vertical="center" wrapText="1"/>
    </xf>
    <xf numFmtId="0" fontId="85" fillId="93" borderId="32" xfId="0" applyFont="1" applyFill="1" applyBorder="1" applyAlignment="1">
      <alignment horizontal="center" vertical="center" wrapText="1"/>
    </xf>
    <xf numFmtId="0" fontId="84" fillId="93" borderId="32" xfId="0" applyFont="1" applyFill="1" applyBorder="1" applyAlignment="1">
      <alignment horizontal="center" vertical="center" wrapText="1"/>
    </xf>
    <xf numFmtId="0" fontId="84" fillId="93" borderId="31" xfId="0" applyFont="1" applyFill="1" applyBorder="1" applyAlignment="1">
      <alignment vertical="center" wrapText="1"/>
    </xf>
    <xf numFmtId="0" fontId="85" fillId="93" borderId="31" xfId="0" applyFont="1" applyFill="1" applyBorder="1" applyAlignment="1">
      <alignment horizontal="left" vertical="center" wrapText="1"/>
    </xf>
    <xf numFmtId="3" fontId="68" fillId="0" borderId="0" xfId="0" applyNumberFormat="1" applyFont="1" applyAlignment="1">
      <alignment wrapText="1"/>
    </xf>
    <xf numFmtId="0" fontId="84" fillId="93" borderId="41" xfId="0" applyFont="1" applyFill="1" applyBorder="1" applyAlignment="1">
      <alignment horizontal="left" vertical="center" wrapText="1"/>
    </xf>
    <xf numFmtId="0" fontId="84" fillId="93" borderId="38" xfId="0" applyFont="1" applyFill="1" applyBorder="1" applyAlignment="1">
      <alignment horizontal="center" vertical="center" wrapText="1"/>
    </xf>
    <xf numFmtId="0" fontId="85" fillId="0" borderId="0" xfId="902" applyFont="1" applyAlignment="1">
      <alignment horizontal="center"/>
    </xf>
    <xf numFmtId="0" fontId="84" fillId="0" borderId="0" xfId="903" applyFont="1"/>
    <xf numFmtId="3" fontId="85" fillId="0" borderId="0" xfId="902" applyNumberFormat="1" applyFont="1"/>
    <xf numFmtId="190" fontId="84" fillId="0" borderId="0" xfId="903" applyNumberFormat="1" applyFont="1" applyAlignment="1">
      <alignment horizontal="center" vertical="center"/>
    </xf>
    <xf numFmtId="191" fontId="84" fillId="0" borderId="0" xfId="903" applyNumberFormat="1" applyFont="1" applyAlignment="1">
      <alignment horizontal="center" vertical="top"/>
    </xf>
    <xf numFmtId="0" fontId="85" fillId="0" borderId="0" xfId="903" applyFont="1" applyAlignment="1">
      <alignment vertical="center"/>
    </xf>
    <xf numFmtId="3" fontId="85" fillId="0" borderId="0" xfId="903" applyNumberFormat="1" applyFont="1" applyAlignment="1">
      <alignment vertical="center"/>
    </xf>
    <xf numFmtId="3" fontId="84" fillId="0" borderId="0" xfId="903" applyNumberFormat="1" applyFont="1" applyAlignment="1">
      <alignment vertical="center"/>
    </xf>
    <xf numFmtId="0" fontId="88" fillId="0" borderId="0" xfId="903" applyFont="1"/>
    <xf numFmtId="3" fontId="84" fillId="0" borderId="0" xfId="903" applyNumberFormat="1" applyFont="1" applyAlignment="1">
      <alignment horizontal="right" vertical="center"/>
    </xf>
    <xf numFmtId="0" fontId="85" fillId="0" borderId="0" xfId="0" applyFont="1" applyAlignment="1">
      <alignment horizontal="left" vertical="center" indent="1"/>
    </xf>
    <xf numFmtId="0" fontId="85" fillId="0" borderId="0" xfId="0" applyFont="1" applyAlignment="1">
      <alignment horizontal="left" vertical="center" indent="2"/>
    </xf>
    <xf numFmtId="3" fontId="85" fillId="0" borderId="0" xfId="0" applyNumberFormat="1" applyFont="1" applyAlignment="1">
      <alignment vertical="center"/>
    </xf>
    <xf numFmtId="0" fontId="89" fillId="0" borderId="0" xfId="0" applyFont="1"/>
    <xf numFmtId="0" fontId="90" fillId="0" borderId="0" xfId="0" applyFont="1"/>
    <xf numFmtId="187" fontId="90" fillId="0" borderId="0" xfId="949" applyNumberFormat="1" applyFont="1"/>
    <xf numFmtId="0" fontId="78" fillId="0" borderId="26" xfId="0" applyFont="1" applyBorder="1" applyAlignment="1">
      <alignment horizontal="center"/>
    </xf>
    <xf numFmtId="203" fontId="69" fillId="0" borderId="0" xfId="0" applyNumberFormat="1" applyFont="1" applyAlignment="1">
      <alignment horizontal="right" vertical="center"/>
    </xf>
    <xf numFmtId="203" fontId="70" fillId="0" borderId="0" xfId="0" applyNumberFormat="1" applyFont="1" applyAlignment="1">
      <alignment horizontal="right" vertical="center"/>
    </xf>
    <xf numFmtId="203" fontId="69" fillId="0" borderId="26" xfId="0" applyNumberFormat="1" applyFont="1" applyBorder="1" applyAlignment="1">
      <alignment horizontal="right" vertical="center"/>
    </xf>
    <xf numFmtId="0" fontId="84" fillId="0" borderId="31" xfId="0" applyFont="1" applyBorder="1" applyAlignment="1">
      <alignment horizontal="left" vertical="center" wrapText="1"/>
    </xf>
    <xf numFmtId="190" fontId="84" fillId="73" borderId="60" xfId="903" applyNumberFormat="1" applyFont="1" applyFill="1" applyBorder="1" applyAlignment="1">
      <alignment horizontal="center" vertical="center"/>
    </xf>
    <xf numFmtId="190" fontId="84" fillId="73" borderId="61" xfId="903" applyNumberFormat="1" applyFont="1" applyFill="1" applyBorder="1" applyAlignment="1">
      <alignment horizontal="center" vertical="center"/>
    </xf>
    <xf numFmtId="203" fontId="85" fillId="0" borderId="0" xfId="0" applyNumberFormat="1" applyFont="1" applyAlignment="1">
      <alignment wrapText="1"/>
    </xf>
    <xf numFmtId="203" fontId="90" fillId="0" borderId="44" xfId="903" applyNumberFormat="1" applyFont="1" applyBorder="1" applyAlignment="1">
      <alignment vertical="center"/>
    </xf>
    <xf numFmtId="204" fontId="85" fillId="0" borderId="1" xfId="903" applyNumberFormat="1" applyFont="1" applyBorder="1" applyAlignment="1">
      <alignment vertical="center"/>
    </xf>
    <xf numFmtId="0" fontId="90" fillId="0" borderId="31" xfId="876" applyFont="1" applyBorder="1" applyAlignment="1">
      <alignment horizontal="left" vertical="center" wrapText="1"/>
    </xf>
    <xf numFmtId="200" fontId="91" fillId="0" borderId="0" xfId="0" applyNumberFormat="1" applyFont="1"/>
    <xf numFmtId="164" fontId="87" fillId="96" borderId="62" xfId="903" applyNumberFormat="1" applyFont="1" applyFill="1" applyBorder="1" applyAlignment="1">
      <alignment vertical="center"/>
    </xf>
    <xf numFmtId="164" fontId="85" fillId="0" borderId="1" xfId="903" applyNumberFormat="1" applyFont="1" applyBorder="1" applyAlignment="1">
      <alignment vertical="center"/>
    </xf>
    <xf numFmtId="164" fontId="85" fillId="0" borderId="35" xfId="903" applyNumberFormat="1" applyFont="1" applyBorder="1" applyAlignment="1">
      <alignment vertical="center"/>
    </xf>
    <xf numFmtId="164" fontId="84" fillId="73" borderId="1" xfId="903" applyNumberFormat="1" applyFont="1" applyFill="1" applyBorder="1" applyAlignment="1">
      <alignment vertical="center"/>
    </xf>
    <xf numFmtId="164" fontId="84" fillId="73" borderId="35" xfId="903" applyNumberFormat="1" applyFont="1" applyFill="1" applyBorder="1" applyAlignment="1">
      <alignment vertical="center"/>
    </xf>
    <xf numFmtId="164" fontId="84" fillId="73" borderId="1" xfId="903" applyNumberFormat="1" applyFont="1" applyFill="1" applyBorder="1" applyAlignment="1">
      <alignment horizontal="right" vertical="center"/>
    </xf>
    <xf numFmtId="164" fontId="84" fillId="73" borderId="35" xfId="903" applyNumberFormat="1" applyFont="1" applyFill="1" applyBorder="1" applyAlignment="1">
      <alignment horizontal="right" vertical="center"/>
    </xf>
    <xf numFmtId="164" fontId="84" fillId="0" borderId="1" xfId="903" applyNumberFormat="1" applyFont="1" applyBorder="1" applyAlignment="1">
      <alignment vertical="center"/>
    </xf>
    <xf numFmtId="164" fontId="84" fillId="0" borderId="35" xfId="903" applyNumberFormat="1" applyFont="1" applyBorder="1" applyAlignment="1">
      <alignment vertical="center"/>
    </xf>
    <xf numFmtId="164" fontId="84" fillId="73" borderId="36" xfId="903" applyNumberFormat="1" applyFont="1" applyFill="1" applyBorder="1" applyAlignment="1">
      <alignment vertical="center"/>
    </xf>
    <xf numFmtId="164" fontId="84" fillId="73" borderId="37" xfId="903" applyNumberFormat="1" applyFont="1" applyFill="1" applyBorder="1" applyAlignment="1">
      <alignment vertical="center"/>
    </xf>
    <xf numFmtId="164" fontId="84" fillId="0" borderId="48" xfId="903" applyNumberFormat="1" applyFont="1" applyBorder="1" applyAlignment="1">
      <alignment vertical="center"/>
    </xf>
    <xf numFmtId="164" fontId="84" fillId="0" borderId="54" xfId="903" applyNumberFormat="1" applyFont="1" applyBorder="1" applyAlignment="1">
      <alignment vertical="center"/>
    </xf>
    <xf numFmtId="164" fontId="85" fillId="0" borderId="0" xfId="902" applyNumberFormat="1" applyFont="1"/>
    <xf numFmtId="201" fontId="87" fillId="0" borderId="0" xfId="902" applyNumberFormat="1" applyFont="1" applyAlignment="1">
      <alignment vertical="center"/>
    </xf>
    <xf numFmtId="164" fontId="86" fillId="96" borderId="70" xfId="903" applyNumberFormat="1" applyFont="1" applyFill="1" applyBorder="1" applyAlignment="1">
      <alignment horizontal="center" vertical="center"/>
    </xf>
    <xf numFmtId="201" fontId="86" fillId="96" borderId="71" xfId="903" applyNumberFormat="1" applyFont="1" applyFill="1" applyBorder="1" applyAlignment="1">
      <alignment horizontal="center" vertical="center"/>
    </xf>
    <xf numFmtId="164" fontId="86" fillId="96" borderId="66" xfId="903" applyNumberFormat="1" applyFont="1" applyFill="1" applyBorder="1" applyAlignment="1">
      <alignment vertical="center"/>
    </xf>
    <xf numFmtId="201" fontId="87" fillId="96" borderId="63" xfId="903" applyNumberFormat="1" applyFont="1" applyFill="1" applyBorder="1" applyAlignment="1">
      <alignment vertical="center"/>
    </xf>
    <xf numFmtId="164" fontId="87" fillId="96" borderId="64" xfId="903" applyNumberFormat="1" applyFont="1" applyFill="1" applyBorder="1" applyAlignment="1">
      <alignment vertical="center"/>
    </xf>
    <xf numFmtId="201" fontId="87" fillId="96" borderId="65" xfId="903" applyNumberFormat="1" applyFont="1" applyFill="1" applyBorder="1" applyAlignment="1">
      <alignment vertical="center"/>
    </xf>
    <xf numFmtId="201" fontId="86" fillId="96" borderId="67" xfId="903" applyNumberFormat="1" applyFont="1" applyFill="1" applyBorder="1" applyAlignment="1">
      <alignment vertical="center"/>
    </xf>
    <xf numFmtId="203" fontId="84" fillId="93" borderId="44" xfId="903" applyNumberFormat="1" applyFont="1" applyFill="1" applyBorder="1" applyAlignment="1">
      <alignment vertical="center"/>
    </xf>
    <xf numFmtId="203" fontId="84" fillId="93" borderId="1" xfId="903" applyNumberFormat="1" applyFont="1" applyFill="1" applyBorder="1" applyAlignment="1">
      <alignment vertical="center"/>
    </xf>
    <xf numFmtId="164" fontId="85" fillId="0" borderId="32" xfId="0" applyNumberFormat="1" applyFont="1" applyBorder="1" applyAlignment="1">
      <alignment horizontal="right" vertical="center" wrapText="1"/>
    </xf>
    <xf numFmtId="164" fontId="84" fillId="0" borderId="32" xfId="0" applyNumberFormat="1" applyFont="1" applyBorder="1" applyAlignment="1">
      <alignment horizontal="right" vertical="center" wrapText="1"/>
    </xf>
    <xf numFmtId="164" fontId="84" fillId="0" borderId="33" xfId="0" applyNumberFormat="1" applyFont="1" applyBorder="1" applyAlignment="1">
      <alignment horizontal="right" vertical="center" wrapText="1"/>
    </xf>
    <xf numFmtId="164" fontId="84" fillId="93" borderId="32" xfId="0" applyNumberFormat="1" applyFont="1" applyFill="1" applyBorder="1" applyAlignment="1">
      <alignment horizontal="right" vertical="center" wrapText="1"/>
    </xf>
    <xf numFmtId="164" fontId="84" fillId="93" borderId="32" xfId="0" applyNumberFormat="1" applyFont="1" applyFill="1" applyBorder="1" applyAlignment="1">
      <alignment vertical="center" wrapText="1"/>
    </xf>
    <xf numFmtId="164" fontId="84" fillId="93" borderId="33" xfId="0" applyNumberFormat="1" applyFont="1" applyFill="1" applyBorder="1" applyAlignment="1">
      <alignment vertical="center" wrapText="1"/>
    </xf>
    <xf numFmtId="164" fontId="85" fillId="93" borderId="32" xfId="0" applyNumberFormat="1" applyFont="1" applyFill="1" applyBorder="1" applyAlignment="1">
      <alignment horizontal="right" vertical="center" wrapText="1"/>
    </xf>
    <xf numFmtId="164" fontId="85" fillId="93" borderId="33" xfId="0" applyNumberFormat="1" applyFont="1" applyFill="1" applyBorder="1" applyAlignment="1">
      <alignment horizontal="right" vertical="center" wrapText="1"/>
    </xf>
    <xf numFmtId="164" fontId="84" fillId="93" borderId="38" xfId="0" applyNumberFormat="1" applyFont="1" applyFill="1" applyBorder="1" applyAlignment="1">
      <alignment vertical="center" wrapText="1"/>
    </xf>
    <xf numFmtId="164" fontId="68" fillId="0" borderId="0" xfId="902" applyNumberFormat="1" applyFont="1"/>
    <xf numFmtId="0" fontId="78" fillId="0" borderId="53" xfId="0" applyFont="1" applyBorder="1" applyAlignment="1">
      <alignment horizontal="right" vertical="center"/>
    </xf>
    <xf numFmtId="0" fontId="78" fillId="0" borderId="53" xfId="0" applyFont="1" applyBorder="1" applyAlignment="1">
      <alignment horizontal="center" vertical="center"/>
    </xf>
    <xf numFmtId="164" fontId="75" fillId="0" borderId="0" xfId="1699" applyFont="1" applyAlignment="1">
      <alignment horizontal="right" vertical="center"/>
    </xf>
    <xf numFmtId="164" fontId="78" fillId="0" borderId="0" xfId="1699" applyFont="1" applyAlignment="1">
      <alignment horizontal="right" vertical="center"/>
    </xf>
    <xf numFmtId="204" fontId="85" fillId="0" borderId="49" xfId="903" applyNumberFormat="1" applyFont="1" applyBorder="1" applyAlignment="1">
      <alignment vertical="center"/>
    </xf>
    <xf numFmtId="204" fontId="85" fillId="0" borderId="35" xfId="903" applyNumberFormat="1" applyFont="1" applyBorder="1" applyAlignment="1">
      <alignment vertical="center"/>
    </xf>
    <xf numFmtId="0" fontId="78" fillId="0" borderId="0" xfId="0" applyFont="1" applyAlignment="1">
      <alignment horizontal="center" vertical="center"/>
    </xf>
    <xf numFmtId="0" fontId="89" fillId="93" borderId="24" xfId="0" applyFont="1" applyFill="1" applyBorder="1"/>
    <xf numFmtId="0" fontId="89" fillId="0" borderId="73" xfId="0" applyFont="1" applyBorder="1"/>
    <xf numFmtId="3" fontId="90" fillId="0" borderId="0" xfId="0" applyNumberFormat="1" applyFont="1"/>
    <xf numFmtId="3" fontId="89" fillId="0" borderId="0" xfId="0" applyNumberFormat="1" applyFont="1"/>
    <xf numFmtId="10" fontId="89" fillId="0" borderId="0" xfId="1698" applyNumberFormat="1" applyFont="1"/>
    <xf numFmtId="164" fontId="68" fillId="0" borderId="0" xfId="1699" applyFont="1"/>
    <xf numFmtId="187" fontId="75" fillId="0" borderId="0" xfId="0" applyNumberFormat="1" applyFont="1" applyAlignment="1">
      <alignment horizontal="right" vertical="center"/>
    </xf>
    <xf numFmtId="187" fontId="75" fillId="0" borderId="28" xfId="0" applyNumberFormat="1" applyFont="1" applyBorder="1" applyAlignment="1">
      <alignment horizontal="right" vertical="center"/>
    </xf>
    <xf numFmtId="187" fontId="78" fillId="0" borderId="0" xfId="0" applyNumberFormat="1" applyFont="1" applyAlignment="1">
      <alignment horizontal="right" vertical="center"/>
    </xf>
    <xf numFmtId="201" fontId="86" fillId="0" borderId="0" xfId="902" applyNumberFormat="1" applyFont="1" applyAlignment="1">
      <alignment horizontal="center" vertical="center"/>
    </xf>
    <xf numFmtId="3" fontId="86" fillId="0" borderId="0" xfId="903" applyNumberFormat="1" applyFont="1" applyAlignment="1">
      <alignment horizontal="center" vertical="center"/>
    </xf>
    <xf numFmtId="201" fontId="86" fillId="0" borderId="0" xfId="903" applyNumberFormat="1" applyFont="1" applyAlignment="1">
      <alignment horizontal="center" vertical="center"/>
    </xf>
    <xf numFmtId="201" fontId="87" fillId="0" borderId="0" xfId="903" applyNumberFormat="1" applyFont="1" applyAlignment="1">
      <alignment vertical="center"/>
    </xf>
    <xf numFmtId="201" fontId="86" fillId="0" borderId="0" xfId="903" applyNumberFormat="1" applyFont="1" applyAlignment="1">
      <alignment vertical="center"/>
    </xf>
    <xf numFmtId="0" fontId="75" fillId="0" borderId="0" xfId="0" applyFont="1" applyAlignment="1">
      <alignment horizontal="right"/>
    </xf>
    <xf numFmtId="164" fontId="68" fillId="0" borderId="0" xfId="1699" applyFont="1" applyAlignment="1">
      <alignment vertical="center"/>
    </xf>
    <xf numFmtId="164" fontId="71" fillId="0" borderId="0" xfId="1699" applyFont="1" applyAlignment="1">
      <alignment vertical="center"/>
    </xf>
    <xf numFmtId="164" fontId="70" fillId="0" borderId="0" xfId="0" applyNumberFormat="1" applyFont="1" applyAlignment="1">
      <alignment vertical="center"/>
    </xf>
    <xf numFmtId="164" fontId="69" fillId="0" borderId="0" xfId="0" applyNumberFormat="1" applyFont="1" applyAlignment="1">
      <alignment vertical="center"/>
    </xf>
    <xf numFmtId="164" fontId="71" fillId="0" borderId="0" xfId="0" applyNumberFormat="1" applyFont="1"/>
    <xf numFmtId="187" fontId="90" fillId="0" borderId="0" xfId="0" applyNumberFormat="1" applyFont="1"/>
    <xf numFmtId="187" fontId="89" fillId="0" borderId="73" xfId="0" applyNumberFormat="1" applyFont="1" applyBorder="1"/>
    <xf numFmtId="0" fontId="70" fillId="0" borderId="24" xfId="0" applyFont="1" applyBorder="1" applyAlignment="1">
      <alignment vertical="center"/>
    </xf>
    <xf numFmtId="0" fontId="70" fillId="0" borderId="24" xfId="0" applyFont="1" applyBorder="1" applyAlignment="1">
      <alignment horizontal="center" vertical="center"/>
    </xf>
    <xf numFmtId="203" fontId="69" fillId="0" borderId="24" xfId="0" applyNumberFormat="1" applyFont="1" applyBorder="1" applyAlignment="1">
      <alignment horizontal="right" vertical="center"/>
    </xf>
    <xf numFmtId="203" fontId="70" fillId="0" borderId="24" xfId="0" applyNumberFormat="1" applyFont="1" applyBorder="1" applyAlignment="1">
      <alignment horizontal="right" vertical="center"/>
    </xf>
    <xf numFmtId="164" fontId="69" fillId="0" borderId="0" xfId="1699" applyFont="1" applyAlignment="1">
      <alignment horizontal="right" vertical="center"/>
    </xf>
    <xf numFmtId="201" fontId="69" fillId="0" borderId="0" xfId="0" applyNumberFormat="1" applyFont="1" applyAlignment="1">
      <alignment horizontal="center" vertical="center"/>
    </xf>
    <xf numFmtId="3" fontId="92" fillId="0" borderId="0" xfId="902" applyNumberFormat="1" applyFont="1"/>
    <xf numFmtId="164" fontId="92" fillId="0" borderId="0" xfId="1699" applyFont="1" applyFill="1" applyBorder="1"/>
    <xf numFmtId="187" fontId="80" fillId="0" borderId="0" xfId="949" applyNumberFormat="1" applyFont="1" applyFill="1"/>
    <xf numFmtId="203" fontId="93" fillId="73" borderId="55" xfId="903" applyNumberFormat="1" applyFont="1" applyFill="1" applyBorder="1" applyAlignment="1">
      <alignment horizontal="center" vertical="top"/>
    </xf>
    <xf numFmtId="203" fontId="93" fillId="73" borderId="46" xfId="903" applyNumberFormat="1" applyFont="1" applyFill="1" applyBorder="1" applyAlignment="1">
      <alignment horizontal="center" vertical="top"/>
    </xf>
    <xf numFmtId="187" fontId="90" fillId="0" borderId="0" xfId="1698" applyNumberFormat="1" applyFont="1"/>
    <xf numFmtId="0" fontId="69" fillId="0" borderId="53" xfId="0" applyFont="1" applyBorder="1" applyAlignment="1">
      <alignment horizontal="center" vertical="center"/>
    </xf>
    <xf numFmtId="187" fontId="71" fillId="0" borderId="0" xfId="0" applyNumberFormat="1" applyFont="1"/>
    <xf numFmtId="187" fontId="81" fillId="0" borderId="0" xfId="949" applyNumberFormat="1" applyFont="1" applyFill="1"/>
    <xf numFmtId="0" fontId="94" fillId="0" borderId="0" xfId="0" applyFont="1" applyAlignment="1">
      <alignment vertical="center" wrapText="1"/>
    </xf>
    <xf numFmtId="14" fontId="95" fillId="73" borderId="75" xfId="903" applyNumberFormat="1" applyFont="1" applyFill="1" applyBorder="1" applyAlignment="1">
      <alignment horizontal="center" vertical="center" wrapText="1"/>
    </xf>
    <xf numFmtId="14" fontId="95" fillId="93" borderId="75" xfId="894" applyNumberFormat="1" applyFont="1" applyFill="1" applyBorder="1" applyAlignment="1">
      <alignment horizontal="center" vertical="center" wrapText="1"/>
    </xf>
    <xf numFmtId="205" fontId="70" fillId="0" borderId="0" xfId="0" applyNumberFormat="1" applyFont="1"/>
    <xf numFmtId="14" fontId="89" fillId="73" borderId="75" xfId="903" applyNumberFormat="1" applyFont="1" applyFill="1" applyBorder="1" applyAlignment="1">
      <alignment horizontal="center" vertical="center"/>
    </xf>
    <xf numFmtId="0" fontId="78" fillId="97" borderId="0" xfId="0" applyFont="1" applyFill="1"/>
    <xf numFmtId="0" fontId="69" fillId="97" borderId="26" xfId="0" applyFont="1" applyFill="1" applyBorder="1" applyAlignment="1">
      <alignment horizontal="center" vertical="center"/>
    </xf>
    <xf numFmtId="0" fontId="71" fillId="97" borderId="0" xfId="0" applyFont="1" applyFill="1"/>
    <xf numFmtId="0" fontId="75" fillId="97" borderId="0" xfId="0" applyFont="1" applyFill="1" applyAlignment="1">
      <alignment vertical="center"/>
    </xf>
    <xf numFmtId="3" fontId="75" fillId="97" borderId="0" xfId="0" applyNumberFormat="1" applyFont="1" applyFill="1" applyAlignment="1">
      <alignment horizontal="right" vertical="center"/>
    </xf>
    <xf numFmtId="201" fontId="70" fillId="97" borderId="0" xfId="0" applyNumberFormat="1" applyFont="1" applyFill="1" applyAlignment="1">
      <alignment horizontal="right" vertical="center"/>
    </xf>
    <xf numFmtId="200" fontId="70" fillId="97" borderId="0" xfId="0" applyNumberFormat="1" applyFont="1" applyFill="1" applyAlignment="1">
      <alignment horizontal="right" vertical="center"/>
    </xf>
    <xf numFmtId="0" fontId="70" fillId="97" borderId="0" xfId="0" applyFont="1" applyFill="1" applyAlignment="1">
      <alignment horizontal="right" vertical="center"/>
    </xf>
    <xf numFmtId="0" fontId="69" fillId="97" borderId="26" xfId="0" applyFont="1" applyFill="1" applyBorder="1" applyAlignment="1">
      <alignment vertical="center"/>
    </xf>
    <xf numFmtId="0" fontId="78" fillId="0" borderId="53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8" fillId="0" borderId="72" xfId="0" applyFont="1" applyBorder="1" applyAlignment="1">
      <alignment horizontal="center" vertical="center"/>
    </xf>
    <xf numFmtId="0" fontId="78" fillId="0" borderId="27" xfId="0" applyFont="1" applyBorder="1" applyAlignment="1">
      <alignment horizontal="center" vertical="center"/>
    </xf>
    <xf numFmtId="0" fontId="69" fillId="0" borderId="29" xfId="0" applyFont="1" applyBorder="1" applyAlignment="1">
      <alignment horizontal="center" vertical="center"/>
    </xf>
    <xf numFmtId="0" fontId="69" fillId="0" borderId="27" xfId="0" applyFont="1" applyBorder="1" applyAlignment="1">
      <alignment horizontal="center" vertical="center"/>
    </xf>
    <xf numFmtId="0" fontId="82" fillId="0" borderId="0" xfId="0" applyFont="1" applyAlignment="1">
      <alignment horizontal="right" vertical="center"/>
    </xf>
    <xf numFmtId="203" fontId="84" fillId="73" borderId="42" xfId="903" applyNumberFormat="1" applyFont="1" applyFill="1" applyBorder="1" applyAlignment="1">
      <alignment horizontal="left" vertical="center"/>
    </xf>
    <xf numFmtId="203" fontId="84" fillId="73" borderId="44" xfId="903" applyNumberFormat="1" applyFont="1" applyFill="1" applyBorder="1" applyAlignment="1">
      <alignment horizontal="left" vertical="center"/>
    </xf>
    <xf numFmtId="203" fontId="84" fillId="73" borderId="43" xfId="903" applyNumberFormat="1" applyFont="1" applyFill="1" applyBorder="1" applyAlignment="1">
      <alignment horizontal="center" vertical="center"/>
    </xf>
    <xf numFmtId="203" fontId="84" fillId="73" borderId="1" xfId="903" applyNumberFormat="1" applyFont="1" applyFill="1" applyBorder="1" applyAlignment="1">
      <alignment horizontal="center" vertical="center"/>
    </xf>
    <xf numFmtId="203" fontId="84" fillId="73" borderId="50" xfId="903" applyNumberFormat="1" applyFont="1" applyFill="1" applyBorder="1" applyAlignment="1">
      <alignment horizontal="left" vertical="center"/>
    </xf>
    <xf numFmtId="203" fontId="84" fillId="73" borderId="51" xfId="903" applyNumberFormat="1" applyFont="1" applyFill="1" applyBorder="1" applyAlignment="1">
      <alignment horizontal="left" vertical="center"/>
    </xf>
    <xf numFmtId="3" fontId="86" fillId="96" borderId="68" xfId="903" applyNumberFormat="1" applyFont="1" applyFill="1" applyBorder="1" applyAlignment="1">
      <alignment horizontal="center" vertical="center"/>
    </xf>
    <xf numFmtId="3" fontId="86" fillId="96" borderId="69" xfId="903" applyNumberFormat="1" applyFont="1" applyFill="1" applyBorder="1" applyAlignment="1">
      <alignment horizontal="center" vertical="center"/>
    </xf>
    <xf numFmtId="164" fontId="84" fillId="0" borderId="74" xfId="902" applyNumberFormat="1" applyFont="1" applyBorder="1" applyAlignment="1">
      <alignment horizontal="center"/>
    </xf>
    <xf numFmtId="0" fontId="84" fillId="94" borderId="59" xfId="0" applyFont="1" applyFill="1" applyBorder="1" applyAlignment="1">
      <alignment horizontal="left" vertical="center"/>
    </xf>
    <xf numFmtId="0" fontId="84" fillId="94" borderId="56" xfId="0" applyFont="1" applyFill="1" applyBorder="1" applyAlignment="1">
      <alignment horizontal="left" vertical="center"/>
    </xf>
    <xf numFmtId="0" fontId="84" fillId="94" borderId="57" xfId="0" applyFont="1" applyFill="1" applyBorder="1" applyAlignment="1">
      <alignment horizontal="center" vertical="center"/>
    </xf>
    <xf numFmtId="0" fontId="84" fillId="94" borderId="58" xfId="0" applyFont="1" applyFill="1" applyBorder="1" applyAlignment="1">
      <alignment horizontal="center" vertical="center"/>
    </xf>
  </cellXfs>
  <cellStyles count="1703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195126103.419</c:v>
                </c:pt>
                <c:pt idx="1">
                  <c:v>839239602</c:v>
                </c:pt>
                <c:pt idx="2">
                  <c:v>262852430</c:v>
                </c:pt>
                <c:pt idx="3">
                  <c:v>34991</c:v>
                </c:pt>
                <c:pt idx="4">
                  <c:v>4058743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[3]Hoja1!$H$2:$H$4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1174796485</c:v>
                </c:pt>
                <c:pt idx="1">
                  <c:v>126480393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18</xdr:row>
      <xdr:rowOff>190499</xdr:rowOff>
    </xdr:from>
    <xdr:to>
      <xdr:col>7</xdr:col>
      <xdr:colOff>600075</xdr:colOff>
      <xdr:row>41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%20Trimestre\01%20Estados%20Financieros\word%20y%20cuadros%20de%20notas\01%20Fecu%20AA%202T22%20V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2142273234</v>
          </cell>
        </row>
      </sheetData>
      <sheetData sheetId="9" refreshError="1"/>
      <sheetData sheetId="10">
        <row r="9">
          <cell r="D9">
            <v>0</v>
          </cell>
          <cell r="E9">
            <v>0</v>
          </cell>
        </row>
        <row r="21">
          <cell r="G21">
            <v>3088851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1"/>
      <sheetName val="Resultado Junio 2021"/>
      <sheetName val="Bce Junio 2022"/>
      <sheetName val="Resultado junio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Hoja1"/>
    </sheetNames>
    <sheetDataSet>
      <sheetData sheetId="0"/>
      <sheetData sheetId="1"/>
      <sheetData sheetId="2"/>
      <sheetData sheetId="3"/>
      <sheetData sheetId="4">
        <row r="5">
          <cell r="D5">
            <v>146863788</v>
          </cell>
        </row>
      </sheetData>
      <sheetData sheetId="5">
        <row r="5">
          <cell r="D5">
            <v>67316176</v>
          </cell>
        </row>
      </sheetData>
      <sheetData sheetId="6">
        <row r="4">
          <cell r="D4">
            <v>281222606</v>
          </cell>
        </row>
        <row r="20">
          <cell r="F20">
            <v>0</v>
          </cell>
        </row>
      </sheetData>
      <sheetData sheetId="7">
        <row r="5">
          <cell r="D5">
            <v>329481280</v>
          </cell>
        </row>
      </sheetData>
      <sheetData sheetId="8"/>
      <sheetData sheetId="9"/>
      <sheetData sheetId="10"/>
      <sheetData sheetId="11"/>
      <sheetData sheetId="12"/>
      <sheetData sheetId="13">
        <row r="11">
          <cell r="C11">
            <v>130153619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6">
          <cell r="C36">
            <v>882696</v>
          </cell>
        </row>
      </sheetData>
      <sheetData sheetId="30"/>
      <sheetData sheetId="31"/>
      <sheetData sheetId="32">
        <row r="22">
          <cell r="E22">
            <v>10941917</v>
          </cell>
        </row>
      </sheetData>
      <sheetData sheetId="33"/>
      <sheetData sheetId="34">
        <row r="21">
          <cell r="G21">
            <v>207442</v>
          </cell>
        </row>
      </sheetData>
      <sheetData sheetId="35">
        <row r="21">
          <cell r="G21">
            <v>122985084</v>
          </cell>
        </row>
      </sheetData>
      <sheetData sheetId="36">
        <row r="21">
          <cell r="I21">
            <v>13295078</v>
          </cell>
        </row>
      </sheetData>
      <sheetData sheetId="37">
        <row r="20">
          <cell r="I20">
            <v>24775748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0066"/>
  </sheetPr>
  <dimension ref="A2:F69"/>
  <sheetViews>
    <sheetView showGridLines="0" zoomScale="90" zoomScaleNormal="90" workbookViewId="0">
      <selection activeCell="G74" sqref="G74"/>
    </sheetView>
  </sheetViews>
  <sheetFormatPr baseColWidth="10" defaultColWidth="11.453125" defaultRowHeight="13"/>
  <cols>
    <col min="1" max="1" width="10.453125" style="128" bestFit="1" customWidth="1"/>
    <col min="2" max="2" width="56.7265625" style="146" customWidth="1"/>
    <col min="3" max="3" width="7.7265625" style="146" customWidth="1"/>
    <col min="4" max="5" width="14.453125" style="146" customWidth="1"/>
    <col min="6" max="6" width="8" style="146" customWidth="1"/>
    <col min="7" max="16384" width="11.453125" style="128"/>
  </cols>
  <sheetData>
    <row r="2" spans="1:6" ht="21.75" customHeight="1" thickBot="1"/>
    <row r="3" spans="1:6" s="117" customFormat="1" ht="18" customHeight="1">
      <c r="A3" s="145"/>
      <c r="B3" s="272" t="s">
        <v>26</v>
      </c>
      <c r="C3" s="274" t="s">
        <v>27</v>
      </c>
      <c r="D3" s="65">
        <v>44926</v>
      </c>
      <c r="E3" s="66">
        <v>44561</v>
      </c>
      <c r="F3" s="147"/>
    </row>
    <row r="4" spans="1:6" s="117" customFormat="1" ht="18" customHeight="1">
      <c r="A4" s="118"/>
      <c r="B4" s="273"/>
      <c r="C4" s="275"/>
      <c r="D4" s="67" t="s">
        <v>5</v>
      </c>
      <c r="E4" s="68" t="s">
        <v>5</v>
      </c>
      <c r="F4" s="148"/>
    </row>
    <row r="5" spans="1:6" s="117" customFormat="1" ht="21" customHeight="1">
      <c r="A5" s="118"/>
      <c r="B5" s="69" t="s">
        <v>28</v>
      </c>
      <c r="C5" s="70"/>
      <c r="D5" s="71"/>
      <c r="E5" s="72"/>
      <c r="F5" s="149"/>
    </row>
    <row r="6" spans="1:6" s="117" customFormat="1" ht="21" customHeight="1">
      <c r="A6" s="118"/>
      <c r="B6" s="73" t="s">
        <v>29</v>
      </c>
      <c r="C6" s="70">
        <v>4</v>
      </c>
      <c r="D6" s="173">
        <v>179335341</v>
      </c>
      <c r="E6" s="173">
        <v>163513314</v>
      </c>
      <c r="F6" s="150"/>
    </row>
    <row r="7" spans="1:6" s="117" customFormat="1" ht="21" customHeight="1">
      <c r="A7" s="118"/>
      <c r="B7" s="73" t="s">
        <v>172</v>
      </c>
      <c r="D7" s="173">
        <v>0</v>
      </c>
      <c r="E7" s="173">
        <v>0</v>
      </c>
      <c r="F7" s="150"/>
    </row>
    <row r="8" spans="1:6" s="117" customFormat="1" ht="21" customHeight="1">
      <c r="A8" s="118"/>
      <c r="B8" s="73" t="s">
        <v>30</v>
      </c>
      <c r="C8" s="70">
        <v>8</v>
      </c>
      <c r="D8" s="173">
        <v>4986319</v>
      </c>
      <c r="E8" s="173">
        <v>4997004</v>
      </c>
      <c r="F8" s="150"/>
    </row>
    <row r="9" spans="1:6" s="117" customFormat="1" ht="21" customHeight="1">
      <c r="A9" s="118"/>
      <c r="B9" s="73" t="s">
        <v>31</v>
      </c>
      <c r="C9" s="74">
        <v>5</v>
      </c>
      <c r="D9" s="173">
        <v>122777327</v>
      </c>
      <c r="E9" s="173">
        <v>101105786</v>
      </c>
      <c r="F9" s="150"/>
    </row>
    <row r="10" spans="1:6" s="117" customFormat="1" ht="21" customHeight="1">
      <c r="A10" s="118"/>
      <c r="B10" s="73" t="s">
        <v>32</v>
      </c>
      <c r="C10" s="74">
        <v>6</v>
      </c>
      <c r="D10" s="173">
        <v>23032</v>
      </c>
      <c r="E10" s="173">
        <v>23088</v>
      </c>
      <c r="F10" s="150"/>
    </row>
    <row r="11" spans="1:6" s="117" customFormat="1" ht="21" customHeight="1">
      <c r="A11" s="118"/>
      <c r="B11" s="73" t="s">
        <v>33</v>
      </c>
      <c r="C11" s="74">
        <v>7</v>
      </c>
      <c r="D11" s="173">
        <v>12790532</v>
      </c>
      <c r="E11" s="173">
        <v>5185858</v>
      </c>
      <c r="F11" s="150"/>
    </row>
    <row r="12" spans="1:6" s="117" customFormat="1" ht="21" customHeight="1">
      <c r="A12" s="118"/>
      <c r="B12" s="73" t="s">
        <v>173</v>
      </c>
      <c r="C12" s="74">
        <v>7</v>
      </c>
      <c r="D12" s="173">
        <v>2113281</v>
      </c>
      <c r="E12" s="173">
        <v>9026225</v>
      </c>
      <c r="F12" s="150"/>
    </row>
    <row r="13" spans="1:6" s="117" customFormat="1" ht="36" customHeight="1">
      <c r="A13" s="118"/>
      <c r="B13" s="75" t="s">
        <v>34</v>
      </c>
      <c r="C13" s="76"/>
      <c r="D13" s="175">
        <v>322025832</v>
      </c>
      <c r="E13" s="176">
        <v>283851275</v>
      </c>
      <c r="F13" s="151"/>
    </row>
    <row r="14" spans="1:6" s="117" customFormat="1" ht="21" customHeight="1">
      <c r="A14" s="118"/>
      <c r="B14" s="73" t="s">
        <v>214</v>
      </c>
      <c r="C14" s="74">
        <v>9</v>
      </c>
      <c r="D14" s="173">
        <v>2812292</v>
      </c>
      <c r="E14" s="173">
        <v>3414</v>
      </c>
      <c r="F14" s="150"/>
    </row>
    <row r="15" spans="1:6" s="117" customFormat="1" ht="21" customHeight="1">
      <c r="B15" s="77" t="s">
        <v>35</v>
      </c>
      <c r="C15" s="76"/>
      <c r="D15" s="177">
        <v>324838124</v>
      </c>
      <c r="E15" s="178">
        <v>283854689</v>
      </c>
      <c r="F15" s="153"/>
    </row>
    <row r="16" spans="1:6" s="117" customFormat="1" ht="21" customHeight="1">
      <c r="B16" s="69" t="s">
        <v>215</v>
      </c>
      <c r="C16" s="78"/>
      <c r="D16" s="179"/>
      <c r="E16" s="180"/>
      <c r="F16" s="151"/>
    </row>
    <row r="17" spans="1:6" s="117" customFormat="1" ht="21" customHeight="1">
      <c r="A17" s="118"/>
      <c r="B17" s="73" t="s">
        <v>172</v>
      </c>
      <c r="C17" s="74">
        <v>9</v>
      </c>
      <c r="D17" s="173">
        <v>7895863</v>
      </c>
      <c r="E17" s="173">
        <v>7895863</v>
      </c>
      <c r="F17" s="150"/>
    </row>
    <row r="18" spans="1:6" s="117" customFormat="1" ht="21" customHeight="1">
      <c r="A18" s="118"/>
      <c r="B18" s="73" t="s">
        <v>30</v>
      </c>
      <c r="C18" s="74">
        <v>9</v>
      </c>
      <c r="D18" s="173">
        <v>1212641</v>
      </c>
      <c r="E18" s="173">
        <v>1855537</v>
      </c>
      <c r="F18" s="150"/>
    </row>
    <row r="19" spans="1:6" s="117" customFormat="1" ht="21" customHeight="1">
      <c r="A19" s="118"/>
      <c r="B19" s="73" t="s">
        <v>174</v>
      </c>
      <c r="C19" s="74">
        <v>6</v>
      </c>
      <c r="D19" s="173">
        <v>2816288</v>
      </c>
      <c r="E19" s="173">
        <v>3438247</v>
      </c>
      <c r="F19" s="150"/>
    </row>
    <row r="20" spans="1:6" s="117" customFormat="1" ht="21" hidden="1" customHeight="1">
      <c r="A20" s="118"/>
      <c r="B20" s="73" t="s">
        <v>237</v>
      </c>
      <c r="C20" s="74"/>
      <c r="D20" s="173">
        <v>0</v>
      </c>
      <c r="E20" s="173">
        <v>0</v>
      </c>
      <c r="F20" s="150"/>
    </row>
    <row r="21" spans="1:6" s="117" customFormat="1" ht="21" customHeight="1">
      <c r="A21" s="118"/>
      <c r="B21" s="73" t="s">
        <v>36</v>
      </c>
      <c r="C21" s="74">
        <v>10</v>
      </c>
      <c r="D21" s="173">
        <v>233018981</v>
      </c>
      <c r="E21" s="173">
        <v>221481159</v>
      </c>
      <c r="F21" s="150"/>
    </row>
    <row r="22" spans="1:6" s="117" customFormat="1" ht="21" customHeight="1">
      <c r="A22" s="118"/>
      <c r="B22" s="73" t="s">
        <v>37</v>
      </c>
      <c r="C22" s="74">
        <v>11</v>
      </c>
      <c r="D22" s="173">
        <v>33823049</v>
      </c>
      <c r="E22" s="173">
        <v>33823049</v>
      </c>
      <c r="F22" s="150"/>
    </row>
    <row r="23" spans="1:6" s="117" customFormat="1" ht="21" customHeight="1">
      <c r="A23" s="118"/>
      <c r="B23" s="73" t="s">
        <v>38</v>
      </c>
      <c r="C23" s="74">
        <v>12</v>
      </c>
      <c r="D23" s="173">
        <v>1713896622</v>
      </c>
      <c r="E23" s="173">
        <v>1660157909</v>
      </c>
      <c r="F23" s="150"/>
    </row>
    <row r="24" spans="1:6" s="117" customFormat="1" ht="21" customHeight="1">
      <c r="A24" s="118"/>
      <c r="B24" s="73" t="s">
        <v>224</v>
      </c>
      <c r="C24" s="74"/>
      <c r="D24" s="173">
        <v>3987629</v>
      </c>
      <c r="E24" s="173">
        <v>2751266</v>
      </c>
      <c r="F24" s="150"/>
    </row>
    <row r="25" spans="1:6" s="117" customFormat="1" ht="21" customHeight="1">
      <c r="A25" s="118"/>
      <c r="B25" s="73" t="s">
        <v>175</v>
      </c>
      <c r="C25" s="74">
        <v>14</v>
      </c>
      <c r="D25" s="173">
        <v>57860363</v>
      </c>
      <c r="E25" s="173">
        <v>13963891</v>
      </c>
      <c r="F25" s="150"/>
    </row>
    <row r="26" spans="1:6" s="117" customFormat="1" ht="21" customHeight="1">
      <c r="B26" s="79" t="s">
        <v>39</v>
      </c>
      <c r="C26" s="76"/>
      <c r="D26" s="175">
        <v>2054511436</v>
      </c>
      <c r="E26" s="176">
        <v>1945366921</v>
      </c>
      <c r="F26" s="151"/>
    </row>
    <row r="27" spans="1:6" s="118" customFormat="1" ht="11.25" customHeight="1">
      <c r="A27" s="152"/>
      <c r="B27" s="73"/>
      <c r="C27" s="74"/>
      <c r="D27" s="173"/>
      <c r="E27" s="174"/>
      <c r="F27" s="150"/>
    </row>
    <row r="28" spans="1:6" s="117" customFormat="1" ht="21" customHeight="1" thickBot="1">
      <c r="B28" s="80" t="s">
        <v>176</v>
      </c>
      <c r="C28" s="81"/>
      <c r="D28" s="181">
        <v>2379349560</v>
      </c>
      <c r="E28" s="182">
        <v>2229221610</v>
      </c>
      <c r="F28" s="151"/>
    </row>
    <row r="29" spans="1:6">
      <c r="B29" s="154"/>
      <c r="C29" s="155"/>
      <c r="D29" s="156"/>
      <c r="E29" s="156"/>
      <c r="F29" s="156"/>
    </row>
    <row r="30" spans="1:6" ht="13.5" thickBot="1">
      <c r="B30" s="154"/>
      <c r="C30" s="155"/>
      <c r="D30" s="156"/>
      <c r="E30" s="156"/>
      <c r="F30" s="156"/>
    </row>
    <row r="31" spans="1:6" s="117" customFormat="1" ht="20.25" customHeight="1">
      <c r="A31" s="145"/>
      <c r="B31" s="272" t="s">
        <v>40</v>
      </c>
      <c r="C31" s="274" t="s">
        <v>27</v>
      </c>
      <c r="D31" s="65">
        <v>44926</v>
      </c>
      <c r="E31" s="66">
        <v>44561</v>
      </c>
    </row>
    <row r="32" spans="1:6" s="117" customFormat="1" ht="18" customHeight="1">
      <c r="A32" s="118"/>
      <c r="B32" s="273"/>
      <c r="C32" s="275"/>
      <c r="D32" s="67" t="s">
        <v>5</v>
      </c>
      <c r="E32" s="68" t="s">
        <v>5</v>
      </c>
    </row>
    <row r="33" spans="1:6" s="117" customFormat="1" ht="18" customHeight="1">
      <c r="A33" s="118"/>
      <c r="B33" s="69" t="s">
        <v>41</v>
      </c>
      <c r="C33" s="82"/>
      <c r="D33" s="71"/>
      <c r="E33" s="72"/>
    </row>
    <row r="34" spans="1:6" s="118" customFormat="1" ht="18" customHeight="1">
      <c r="A34" s="152"/>
      <c r="B34" s="73" t="s">
        <v>161</v>
      </c>
      <c r="C34" s="74">
        <v>15</v>
      </c>
      <c r="D34" s="173">
        <v>74347139</v>
      </c>
      <c r="E34" s="173">
        <v>69023789</v>
      </c>
      <c r="F34" s="117"/>
    </row>
    <row r="35" spans="1:6" s="118" customFormat="1" ht="18" customHeight="1">
      <c r="A35" s="152"/>
      <c r="B35" s="73" t="s">
        <v>225</v>
      </c>
      <c r="C35" s="74"/>
      <c r="D35" s="173">
        <v>1394430</v>
      </c>
      <c r="E35" s="173">
        <v>1176716</v>
      </c>
      <c r="F35" s="117"/>
    </row>
    <row r="36" spans="1:6" s="118" customFormat="1" ht="18" customHeight="1">
      <c r="A36" s="152"/>
      <c r="B36" s="73" t="s">
        <v>42</v>
      </c>
      <c r="C36" s="74">
        <v>16</v>
      </c>
      <c r="D36" s="173">
        <v>138331675</v>
      </c>
      <c r="E36" s="173">
        <v>126774156</v>
      </c>
      <c r="F36" s="117"/>
    </row>
    <row r="37" spans="1:6" s="118" customFormat="1" ht="18" customHeight="1">
      <c r="A37" s="152"/>
      <c r="B37" s="73" t="s">
        <v>43</v>
      </c>
      <c r="C37" s="74">
        <v>7</v>
      </c>
      <c r="D37" s="173">
        <v>5002103</v>
      </c>
      <c r="E37" s="173">
        <v>13818979</v>
      </c>
      <c r="F37" s="117"/>
    </row>
    <row r="38" spans="1:6" s="118" customFormat="1" ht="18" customHeight="1">
      <c r="A38" s="152"/>
      <c r="B38" s="73" t="s">
        <v>47</v>
      </c>
      <c r="C38" s="74">
        <v>17</v>
      </c>
      <c r="D38" s="173">
        <v>17987682</v>
      </c>
      <c r="E38" s="173">
        <v>16092663</v>
      </c>
      <c r="F38" s="117"/>
    </row>
    <row r="39" spans="1:6" s="118" customFormat="1" ht="18" customHeight="1">
      <c r="A39" s="152"/>
      <c r="B39" s="73" t="s">
        <v>44</v>
      </c>
      <c r="C39" s="74">
        <v>17</v>
      </c>
      <c r="D39" s="173">
        <v>4796613</v>
      </c>
      <c r="E39" s="173">
        <v>373083</v>
      </c>
      <c r="F39" s="117"/>
    </row>
    <row r="40" spans="1:6" s="118" customFormat="1" ht="18" customHeight="1">
      <c r="A40" s="152"/>
      <c r="B40" s="73" t="s">
        <v>162</v>
      </c>
      <c r="C40" s="74">
        <v>18</v>
      </c>
      <c r="D40" s="173">
        <v>5665126</v>
      </c>
      <c r="E40" s="173">
        <v>6072494</v>
      </c>
      <c r="F40" s="117"/>
    </row>
    <row r="41" spans="1:6" s="118" customFormat="1" ht="18" customHeight="1">
      <c r="A41" s="152"/>
      <c r="B41" s="73" t="s">
        <v>163</v>
      </c>
      <c r="C41" s="74">
        <v>19</v>
      </c>
      <c r="D41" s="173">
        <v>18272379</v>
      </c>
      <c r="E41" s="173">
        <v>15310331</v>
      </c>
      <c r="F41" s="117"/>
    </row>
    <row r="42" spans="1:6" s="117" customFormat="1" ht="39">
      <c r="A42" s="118"/>
      <c r="B42" s="83" t="s">
        <v>216</v>
      </c>
      <c r="C42" s="76"/>
      <c r="D42" s="175">
        <v>265797147</v>
      </c>
      <c r="E42" s="176">
        <v>248642211</v>
      </c>
    </row>
    <row r="43" spans="1:6" s="118" customFormat="1" ht="21.75" customHeight="1">
      <c r="A43" s="152"/>
      <c r="B43" s="73" t="s">
        <v>250</v>
      </c>
      <c r="C43" s="74"/>
      <c r="D43" s="173">
        <v>0</v>
      </c>
      <c r="E43" s="72">
        <v>0</v>
      </c>
      <c r="F43" s="117"/>
    </row>
    <row r="44" spans="1:6" s="117" customFormat="1" ht="21" customHeight="1">
      <c r="A44" s="118"/>
      <c r="B44" s="79" t="s">
        <v>45</v>
      </c>
      <c r="C44" s="84"/>
      <c r="D44" s="175">
        <v>265797147</v>
      </c>
      <c r="E44" s="176">
        <v>248642211</v>
      </c>
    </row>
    <row r="45" spans="1:6" s="118" customFormat="1" ht="21" customHeight="1">
      <c r="B45" s="69" t="s">
        <v>46</v>
      </c>
      <c r="C45" s="82"/>
      <c r="D45" s="173"/>
      <c r="E45" s="174"/>
      <c r="F45" s="117"/>
    </row>
    <row r="46" spans="1:6" s="118" customFormat="1" ht="18" customHeight="1">
      <c r="A46" s="152"/>
      <c r="B46" s="73" t="s">
        <v>161</v>
      </c>
      <c r="C46" s="74">
        <v>16</v>
      </c>
      <c r="D46" s="173">
        <v>1222905987</v>
      </c>
      <c r="E46" s="72">
        <v>1084075622</v>
      </c>
      <c r="F46" s="117"/>
    </row>
    <row r="47" spans="1:6" s="118" customFormat="1" ht="18" customHeight="1">
      <c r="A47" s="152"/>
      <c r="B47" s="73" t="s">
        <v>225</v>
      </c>
      <c r="C47" s="74"/>
      <c r="D47" s="173">
        <v>2664313</v>
      </c>
      <c r="E47" s="72">
        <v>1629797</v>
      </c>
      <c r="F47" s="117"/>
    </row>
    <row r="48" spans="1:6" s="118" customFormat="1" ht="18" customHeight="1">
      <c r="A48" s="152"/>
      <c r="B48" s="73" t="s">
        <v>49</v>
      </c>
      <c r="C48" s="74">
        <v>17</v>
      </c>
      <c r="D48" s="173">
        <v>1188753</v>
      </c>
      <c r="E48" s="72">
        <v>1055267</v>
      </c>
      <c r="F48" s="117"/>
    </row>
    <row r="49" spans="1:6" s="118" customFormat="1" ht="18" hidden="1" customHeight="1">
      <c r="A49" s="152"/>
      <c r="B49" s="73" t="s">
        <v>43</v>
      </c>
      <c r="C49" s="74"/>
      <c r="D49" s="173">
        <v>0</v>
      </c>
      <c r="E49" s="72">
        <v>0</v>
      </c>
      <c r="F49" s="117"/>
    </row>
    <row r="50" spans="1:6" s="118" customFormat="1" ht="18" customHeight="1">
      <c r="B50" s="73" t="s">
        <v>47</v>
      </c>
      <c r="C50" s="74">
        <v>18</v>
      </c>
      <c r="D50" s="173">
        <v>1735643</v>
      </c>
      <c r="E50" s="72">
        <v>1520318</v>
      </c>
      <c r="F50" s="117"/>
    </row>
    <row r="51" spans="1:6" s="118" customFormat="1" ht="18" customHeight="1">
      <c r="B51" s="73" t="s">
        <v>48</v>
      </c>
      <c r="C51" s="74">
        <v>15</v>
      </c>
      <c r="D51" s="173">
        <v>15996205</v>
      </c>
      <c r="E51" s="72">
        <v>23442967</v>
      </c>
      <c r="F51" s="117"/>
    </row>
    <row r="52" spans="1:6" s="118" customFormat="1" ht="18" customHeight="1">
      <c r="B52" s="73" t="s">
        <v>162</v>
      </c>
      <c r="C52" s="74">
        <v>19</v>
      </c>
      <c r="D52" s="173">
        <v>22128779</v>
      </c>
      <c r="E52" s="72">
        <v>17666420</v>
      </c>
      <c r="F52" s="117"/>
    </row>
    <row r="53" spans="1:6" s="118" customFormat="1" ht="18" customHeight="1">
      <c r="B53" s="73" t="s">
        <v>163</v>
      </c>
      <c r="C53" s="74">
        <v>20</v>
      </c>
      <c r="D53" s="173">
        <v>8041634</v>
      </c>
      <c r="E53" s="72">
        <v>8641295</v>
      </c>
      <c r="F53" s="117"/>
    </row>
    <row r="54" spans="1:6" s="118" customFormat="1" ht="21" customHeight="1">
      <c r="B54" s="79" t="s">
        <v>177</v>
      </c>
      <c r="C54" s="84"/>
      <c r="D54" s="175">
        <v>1274661314</v>
      </c>
      <c r="E54" s="176">
        <v>1138031686</v>
      </c>
      <c r="F54" s="117"/>
    </row>
    <row r="55" spans="1:6" s="118" customFormat="1" ht="4.5" customHeight="1">
      <c r="B55" s="73"/>
      <c r="C55" s="74"/>
      <c r="D55" s="173"/>
      <c r="E55" s="174"/>
      <c r="F55" s="117"/>
    </row>
    <row r="56" spans="1:6" s="118" customFormat="1" ht="21" customHeight="1">
      <c r="B56" s="85" t="s">
        <v>50</v>
      </c>
      <c r="C56" s="84"/>
      <c r="D56" s="175">
        <v>1540458461</v>
      </c>
      <c r="E56" s="176">
        <v>1386673897</v>
      </c>
      <c r="F56" s="117"/>
    </row>
    <row r="57" spans="1:6" s="118" customFormat="1" ht="21" customHeight="1">
      <c r="B57" s="69" t="s">
        <v>178</v>
      </c>
      <c r="C57" s="86"/>
      <c r="D57" s="183"/>
      <c r="E57" s="184"/>
      <c r="F57" s="117"/>
    </row>
    <row r="58" spans="1:6" s="118" customFormat="1" ht="18" customHeight="1">
      <c r="B58" s="73" t="s">
        <v>51</v>
      </c>
      <c r="C58" s="74">
        <v>20</v>
      </c>
      <c r="D58" s="173">
        <v>155567354</v>
      </c>
      <c r="E58" s="72">
        <v>155567354</v>
      </c>
      <c r="F58" s="117"/>
    </row>
    <row r="59" spans="1:6" s="118" customFormat="1" ht="18" customHeight="1">
      <c r="B59" s="73" t="s">
        <v>52</v>
      </c>
      <c r="C59" s="74">
        <v>20</v>
      </c>
      <c r="D59" s="173">
        <v>358315634</v>
      </c>
      <c r="E59" s="72">
        <v>361776346</v>
      </c>
      <c r="F59" s="117"/>
    </row>
    <row r="60" spans="1:6" s="118" customFormat="1" ht="18" customHeight="1">
      <c r="B60" s="87" t="s">
        <v>164</v>
      </c>
      <c r="C60" s="74">
        <v>20</v>
      </c>
      <c r="D60" s="173">
        <v>164064038</v>
      </c>
      <c r="E60" s="72">
        <v>164064038</v>
      </c>
      <c r="F60" s="117"/>
    </row>
    <row r="61" spans="1:6" s="117" customFormat="1" ht="18" customHeight="1">
      <c r="A61" s="118"/>
      <c r="B61" s="73" t="s">
        <v>53</v>
      </c>
      <c r="C61" s="74">
        <v>20</v>
      </c>
      <c r="D61" s="173">
        <v>-5965550</v>
      </c>
      <c r="E61" s="72">
        <v>-5965550</v>
      </c>
    </row>
    <row r="62" spans="1:6" s="117" customFormat="1" ht="18" customHeight="1">
      <c r="A62" s="118"/>
      <c r="B62" s="73" t="s">
        <v>254</v>
      </c>
      <c r="C62" s="74"/>
      <c r="D62" s="173">
        <v>166880050</v>
      </c>
      <c r="E62" s="72">
        <v>167078027</v>
      </c>
    </row>
    <row r="63" spans="1:6" s="117" customFormat="1" ht="21.75" customHeight="1">
      <c r="A63" s="118"/>
      <c r="B63" s="88" t="s">
        <v>21</v>
      </c>
      <c r="C63" s="74">
        <v>20</v>
      </c>
      <c r="D63" s="179">
        <v>838861526</v>
      </c>
      <c r="E63" s="180">
        <v>842520215</v>
      </c>
    </row>
    <row r="64" spans="1:6" s="117" customFormat="1" ht="21.75" customHeight="1">
      <c r="A64" s="118"/>
      <c r="B64" s="89" t="s">
        <v>160</v>
      </c>
      <c r="C64" s="74">
        <v>20</v>
      </c>
      <c r="D64" s="173">
        <v>29573</v>
      </c>
      <c r="E64" s="72">
        <v>27498</v>
      </c>
    </row>
    <row r="65" spans="1:6" s="117" customFormat="1" ht="18" customHeight="1">
      <c r="A65" s="118"/>
      <c r="B65" s="79" t="s">
        <v>179</v>
      </c>
      <c r="C65" s="90"/>
      <c r="D65" s="175">
        <v>838891099</v>
      </c>
      <c r="E65" s="176">
        <v>842547713</v>
      </c>
    </row>
    <row r="66" spans="1:6" s="118" customFormat="1" ht="11.25" customHeight="1">
      <c r="B66" s="73"/>
      <c r="C66" s="74"/>
      <c r="D66" s="173"/>
      <c r="E66" s="174"/>
      <c r="F66" s="117"/>
    </row>
    <row r="67" spans="1:6" s="117" customFormat="1" ht="20.25" customHeight="1" thickBot="1">
      <c r="A67" s="118"/>
      <c r="B67" s="91" t="s">
        <v>180</v>
      </c>
      <c r="C67" s="92"/>
      <c r="D67" s="181">
        <v>2379349560</v>
      </c>
      <c r="E67" s="182">
        <v>2229221610</v>
      </c>
    </row>
    <row r="69" spans="1:6" ht="15" customHeight="1">
      <c r="B69" s="128"/>
      <c r="C69" s="241"/>
      <c r="D69" s="242">
        <f>+D67-D28</f>
        <v>0</v>
      </c>
      <c r="E69" s="242">
        <f>+E67-E28</f>
        <v>0</v>
      </c>
    </row>
  </sheetData>
  <mergeCells count="4">
    <mergeCell ref="B3:B4"/>
    <mergeCell ref="C3:C4"/>
    <mergeCell ref="B31:B32"/>
    <mergeCell ref="C31:C32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0066"/>
    <pageSetUpPr fitToPage="1"/>
  </sheetPr>
  <dimension ref="A1:M31"/>
  <sheetViews>
    <sheetView showGridLines="0" zoomScale="90" zoomScaleNormal="90" workbookViewId="0">
      <selection activeCell="I1" sqref="I1:J1048576"/>
    </sheetView>
  </sheetViews>
  <sheetFormatPr baseColWidth="10" defaultColWidth="11.453125" defaultRowHeight="13"/>
  <cols>
    <col min="1" max="1" width="7.54296875" style="128" customWidth="1"/>
    <col min="2" max="2" width="50.453125" style="128" customWidth="1"/>
    <col min="3" max="3" width="7.7265625" style="128" customWidth="1"/>
    <col min="4" max="4" width="12.453125" style="128" bestFit="1" customWidth="1"/>
    <col min="5" max="5" width="13.81640625" style="128" customWidth="1"/>
    <col min="6" max="7" width="11.453125" style="128" hidden="1" customWidth="1"/>
    <col min="8" max="8" width="5" style="128" customWidth="1"/>
    <col min="9" max="9" width="12.7265625" style="186" customWidth="1"/>
    <col min="10" max="10" width="0" style="185" hidden="1" customWidth="1"/>
    <col min="11" max="11" width="12.7265625" style="186" hidden="1" customWidth="1"/>
    <col min="12" max="16384" width="11.453125" style="128"/>
  </cols>
  <sheetData>
    <row r="1" spans="1:11">
      <c r="C1" s="144"/>
    </row>
    <row r="2" spans="1:11" ht="13.5" thickBot="1">
      <c r="C2" s="144"/>
      <c r="I2" s="222"/>
      <c r="J2" s="280" t="s">
        <v>166</v>
      </c>
      <c r="K2" s="280"/>
    </row>
    <row r="3" spans="1:11" s="118" customFormat="1" ht="25">
      <c r="A3" s="145"/>
      <c r="B3" s="276" t="s">
        <v>217</v>
      </c>
      <c r="C3" s="274" t="s">
        <v>27</v>
      </c>
      <c r="D3" s="254">
        <v>44926</v>
      </c>
      <c r="E3" s="254">
        <v>44561</v>
      </c>
      <c r="F3" s="251" t="s">
        <v>274</v>
      </c>
      <c r="G3" s="252" t="s">
        <v>275</v>
      </c>
      <c r="I3" s="223"/>
      <c r="J3" s="278" t="s">
        <v>165</v>
      </c>
      <c r="K3" s="279"/>
    </row>
    <row r="4" spans="1:11" s="118" customFormat="1" ht="16.5" customHeight="1">
      <c r="B4" s="277"/>
      <c r="C4" s="275"/>
      <c r="D4" s="67" t="s">
        <v>5</v>
      </c>
      <c r="E4" s="67" t="s">
        <v>5</v>
      </c>
      <c r="F4" s="244" t="s">
        <v>5</v>
      </c>
      <c r="G4" s="245" t="s">
        <v>5</v>
      </c>
      <c r="I4" s="224"/>
      <c r="J4" s="187" t="s">
        <v>5</v>
      </c>
      <c r="K4" s="188"/>
    </row>
    <row r="5" spans="1:11" s="118" customFormat="1" ht="21" customHeight="1">
      <c r="B5" s="93" t="s">
        <v>218</v>
      </c>
      <c r="C5" s="74">
        <v>21</v>
      </c>
      <c r="D5" s="71">
        <v>575465445</v>
      </c>
      <c r="E5" s="71">
        <v>506459633</v>
      </c>
      <c r="F5" s="71"/>
      <c r="G5" s="71"/>
      <c r="H5" s="117"/>
      <c r="I5" s="225"/>
      <c r="J5" s="172">
        <f>+ROUND((F5-G5),0)</f>
        <v>0</v>
      </c>
      <c r="K5" s="190">
        <f>IFERROR(J5/G5,1)</f>
        <v>1</v>
      </c>
    </row>
    <row r="6" spans="1:11" s="118" customFormat="1" ht="21" customHeight="1">
      <c r="B6" s="93" t="s">
        <v>24</v>
      </c>
      <c r="C6" s="74"/>
      <c r="D6" s="71">
        <v>-79574233</v>
      </c>
      <c r="E6" s="71">
        <v>-53622709</v>
      </c>
      <c r="F6" s="71"/>
      <c r="G6" s="71"/>
      <c r="H6" s="117"/>
      <c r="I6" s="225"/>
      <c r="J6" s="172">
        <f>+ROUND((F6-G6),0)</f>
        <v>0</v>
      </c>
      <c r="K6" s="190">
        <f>IFERROR(J6/G6,1)</f>
        <v>1</v>
      </c>
    </row>
    <row r="7" spans="1:11" s="118" customFormat="1" ht="21" customHeight="1">
      <c r="B7" s="93" t="s">
        <v>18</v>
      </c>
      <c r="C7" s="74">
        <v>18</v>
      </c>
      <c r="D7" s="71">
        <v>-66369413</v>
      </c>
      <c r="E7" s="71">
        <v>-55077943</v>
      </c>
      <c r="F7" s="71"/>
      <c r="G7" s="71"/>
      <c r="H7" s="117"/>
      <c r="I7" s="225"/>
      <c r="J7" s="172">
        <f>+ROUND((F7-G7),0)</f>
        <v>0</v>
      </c>
      <c r="K7" s="190">
        <f>IFERROR(J7/G7,1)</f>
        <v>1</v>
      </c>
    </row>
    <row r="8" spans="1:11" s="118" customFormat="1" ht="21" customHeight="1">
      <c r="B8" s="93" t="s">
        <v>19</v>
      </c>
      <c r="C8" s="95" t="s">
        <v>219</v>
      </c>
      <c r="D8" s="71">
        <v>-74811690</v>
      </c>
      <c r="E8" s="71">
        <v>-69195160</v>
      </c>
      <c r="F8" s="71"/>
      <c r="G8" s="71"/>
      <c r="H8" s="117"/>
      <c r="I8" s="225"/>
      <c r="J8" s="172">
        <f>+ROUND((F8-G8),0)</f>
        <v>0</v>
      </c>
      <c r="K8" s="190">
        <f>IFERROR(J8/G8,1)</f>
        <v>1</v>
      </c>
    </row>
    <row r="9" spans="1:11" s="118" customFormat="1" ht="21" customHeight="1">
      <c r="B9" s="96" t="s">
        <v>255</v>
      </c>
      <c r="C9" s="95"/>
      <c r="D9" s="71">
        <v>-13830357</v>
      </c>
      <c r="E9" s="71">
        <v>-15694733</v>
      </c>
      <c r="F9" s="71"/>
      <c r="G9" s="71"/>
      <c r="H9" s="117"/>
      <c r="I9" s="225"/>
      <c r="J9" s="172">
        <f>+ROUND((F9-G9),0)</f>
        <v>0</v>
      </c>
      <c r="K9" s="190">
        <f>IFERROR(J9/G9,1)</f>
        <v>1</v>
      </c>
    </row>
    <row r="10" spans="1:11" s="118" customFormat="1" ht="21" customHeight="1">
      <c r="B10" s="93" t="s">
        <v>20</v>
      </c>
      <c r="C10" s="74">
        <v>22</v>
      </c>
      <c r="D10" s="71">
        <v>-124929936</v>
      </c>
      <c r="E10" s="71">
        <v>-119245857</v>
      </c>
      <c r="F10" s="71"/>
      <c r="G10" s="71"/>
      <c r="H10" s="117"/>
      <c r="I10" s="225"/>
      <c r="J10" s="172">
        <f>+ROUND((F10-G10),0)</f>
        <v>0</v>
      </c>
      <c r="K10" s="190">
        <f>IFERROR(J10/G10,1)</f>
        <v>1</v>
      </c>
    </row>
    <row r="11" spans="1:11" s="118" customFormat="1" ht="21" customHeight="1">
      <c r="B11" s="93" t="s">
        <v>208</v>
      </c>
      <c r="C11" s="74">
        <v>23</v>
      </c>
      <c r="D11" s="71">
        <v>-1521833</v>
      </c>
      <c r="E11" s="71">
        <v>3629839</v>
      </c>
      <c r="F11" s="71"/>
      <c r="G11" s="71"/>
      <c r="H11" s="117"/>
      <c r="I11" s="225"/>
      <c r="J11" s="172">
        <f>+ROUND((F11-G11),0)</f>
        <v>0</v>
      </c>
      <c r="K11" s="190">
        <f>IFERROR(J11/G11,1)</f>
        <v>1</v>
      </c>
    </row>
    <row r="12" spans="1:11" s="118" customFormat="1" ht="21" customHeight="1">
      <c r="B12" s="194" t="s">
        <v>226</v>
      </c>
      <c r="C12" s="195"/>
      <c r="D12" s="195">
        <v>214427983</v>
      </c>
      <c r="E12" s="195">
        <v>197253070</v>
      </c>
      <c r="F12" s="195">
        <f t="shared" ref="F12:G12" si="0">+SUM(F5:F11)</f>
        <v>0</v>
      </c>
      <c r="G12" s="195">
        <f t="shared" si="0"/>
        <v>0</v>
      </c>
      <c r="H12" s="117"/>
      <c r="I12" s="225"/>
      <c r="J12" s="172"/>
      <c r="K12" s="190"/>
    </row>
    <row r="13" spans="1:11" s="118" customFormat="1" ht="21" customHeight="1">
      <c r="B13" s="93" t="s">
        <v>23</v>
      </c>
      <c r="C13" s="74">
        <v>23</v>
      </c>
      <c r="D13" s="71">
        <v>20981379</v>
      </c>
      <c r="E13" s="71">
        <v>5074265</v>
      </c>
      <c r="F13" s="94"/>
      <c r="G13" s="72"/>
      <c r="H13" s="117"/>
      <c r="I13" s="225"/>
      <c r="J13" s="172">
        <f>+ROUND((F13-G13),0)</f>
        <v>0</v>
      </c>
      <c r="K13" s="190">
        <f>IFERROR(J13/G13,1)</f>
        <v>1</v>
      </c>
    </row>
    <row r="14" spans="1:11" s="118" customFormat="1" ht="21" customHeight="1">
      <c r="B14" s="93" t="s">
        <v>181</v>
      </c>
      <c r="C14" s="74">
        <v>23</v>
      </c>
      <c r="D14" s="71">
        <v>-36630374</v>
      </c>
      <c r="E14" s="71">
        <v>-27862844</v>
      </c>
      <c r="F14" s="94"/>
      <c r="G14" s="72"/>
      <c r="H14" s="117"/>
      <c r="I14" s="225"/>
      <c r="J14" s="172">
        <f>+ROUND((F14-G14),0)</f>
        <v>0</v>
      </c>
      <c r="K14" s="190">
        <f>IFERROR(J14/G14,1)</f>
        <v>1</v>
      </c>
    </row>
    <row r="15" spans="1:11" s="118" customFormat="1" ht="21" customHeight="1">
      <c r="B15" s="93" t="s">
        <v>227</v>
      </c>
      <c r="C15" s="74">
        <v>24</v>
      </c>
      <c r="D15" s="71">
        <v>-1367945</v>
      </c>
      <c r="E15" s="71">
        <v>813905</v>
      </c>
      <c r="F15" s="94"/>
      <c r="G15" s="72"/>
      <c r="H15" s="117"/>
      <c r="I15" s="225"/>
      <c r="J15" s="172">
        <f>+ROUND((F15-G15),0)</f>
        <v>0</v>
      </c>
      <c r="K15" s="190">
        <f>IFERROR(J15/G15,1)</f>
        <v>1</v>
      </c>
    </row>
    <row r="16" spans="1:11" s="118" customFormat="1" ht="21" customHeight="1" thickBot="1">
      <c r="B16" s="93" t="s">
        <v>54</v>
      </c>
      <c r="C16" s="74">
        <v>25</v>
      </c>
      <c r="D16" s="71">
        <v>-114738552</v>
      </c>
      <c r="E16" s="71">
        <v>-54968976</v>
      </c>
      <c r="F16" s="94"/>
      <c r="G16" s="72"/>
      <c r="H16" s="117"/>
      <c r="I16" s="225"/>
      <c r="J16" s="172">
        <f>+ROUND((F16-G16),0)</f>
        <v>0</v>
      </c>
      <c r="K16" s="190">
        <f>IFERROR(J16/G16,1)</f>
        <v>1</v>
      </c>
    </row>
    <row r="17" spans="2:11" s="118" customFormat="1" ht="21" hidden="1" customHeight="1" thickBot="1">
      <c r="B17" s="93" t="s">
        <v>238</v>
      </c>
      <c r="C17" s="74"/>
      <c r="D17" s="71"/>
      <c r="E17" s="71"/>
      <c r="F17" s="94"/>
      <c r="G17" s="72"/>
      <c r="H17" s="117"/>
      <c r="I17" s="225"/>
      <c r="J17" s="172"/>
      <c r="K17" s="190"/>
    </row>
    <row r="18" spans="2:11" s="118" customFormat="1" ht="21" customHeight="1" thickBot="1">
      <c r="B18" s="98" t="s">
        <v>182</v>
      </c>
      <c r="C18" s="99"/>
      <c r="D18" s="100">
        <v>82672491</v>
      </c>
      <c r="E18" s="100">
        <v>120309420</v>
      </c>
      <c r="F18" s="101">
        <f t="shared" ref="F18:G18" si="1">SUM(F12:F16)</f>
        <v>0</v>
      </c>
      <c r="G18" s="102">
        <f t="shared" si="1"/>
        <v>0</v>
      </c>
      <c r="H18" s="117"/>
      <c r="I18" s="226"/>
      <c r="J18" s="189">
        <f>+ROUND((F18-G18),0)</f>
        <v>0</v>
      </c>
      <c r="K18" s="193">
        <f>IFERROR(J18/G18,1)</f>
        <v>1</v>
      </c>
    </row>
    <row r="19" spans="2:11" s="118" customFormat="1" ht="21" customHeight="1" thickBot="1">
      <c r="B19" s="93" t="s">
        <v>183</v>
      </c>
      <c r="C19" s="74">
        <v>13</v>
      </c>
      <c r="D19" s="71">
        <v>2578383</v>
      </c>
      <c r="E19" s="71">
        <v>-19662886</v>
      </c>
      <c r="F19" s="94"/>
      <c r="G19" s="72"/>
      <c r="H19" s="117"/>
      <c r="I19" s="225"/>
      <c r="J19" s="172">
        <f>+ROUND((F19-G19),0)</f>
        <v>0</v>
      </c>
      <c r="K19" s="190">
        <f>IFERROR(J19/G19,1)</f>
        <v>1</v>
      </c>
    </row>
    <row r="20" spans="2:11" s="118" customFormat="1" ht="21" customHeight="1" thickBot="1">
      <c r="B20" s="98" t="s">
        <v>184</v>
      </c>
      <c r="C20" s="103"/>
      <c r="D20" s="100">
        <v>85250874</v>
      </c>
      <c r="E20" s="100">
        <v>100646534</v>
      </c>
      <c r="F20" s="101">
        <f t="shared" ref="F20:G20" si="2">+F18+F19</f>
        <v>0</v>
      </c>
      <c r="G20" s="102">
        <f t="shared" si="2"/>
        <v>0</v>
      </c>
      <c r="H20" s="117"/>
      <c r="I20" s="226"/>
      <c r="J20" s="189">
        <f>+ROUND((F20-G20),0)</f>
        <v>0</v>
      </c>
      <c r="K20" s="193">
        <f>IFERROR(J20/G20,1)</f>
        <v>1</v>
      </c>
    </row>
    <row r="21" spans="2:11" s="118" customFormat="1" ht="23.25" customHeight="1" thickBot="1">
      <c r="B21" s="96" t="s">
        <v>239</v>
      </c>
      <c r="C21" s="104"/>
      <c r="D21" s="71">
        <v>0</v>
      </c>
      <c r="E21" s="71">
        <v>0</v>
      </c>
      <c r="F21" s="94">
        <f>+[4]Resultado!F20</f>
        <v>0</v>
      </c>
      <c r="G21" s="72">
        <f>+[4]Resultado!G20</f>
        <v>0</v>
      </c>
      <c r="H21" s="117"/>
      <c r="I21" s="225"/>
      <c r="J21" s="172">
        <f>+ROUND((F21-G21),0)</f>
        <v>0</v>
      </c>
      <c r="K21" s="190">
        <f>IFERROR(J21/G21,1)</f>
        <v>1</v>
      </c>
    </row>
    <row r="22" spans="2:11" s="118" customFormat="1" ht="23.25" hidden="1" customHeight="1" thickBot="1">
      <c r="B22" s="96"/>
      <c r="C22" s="104"/>
      <c r="D22" s="71"/>
      <c r="E22" s="71"/>
      <c r="F22" s="94"/>
      <c r="G22" s="72"/>
      <c r="H22" s="117"/>
      <c r="I22" s="225"/>
      <c r="J22" s="172"/>
      <c r="K22" s="190"/>
    </row>
    <row r="23" spans="2:11" s="118" customFormat="1" ht="21" customHeight="1" thickBot="1">
      <c r="B23" s="98" t="s">
        <v>55</v>
      </c>
      <c r="C23" s="103"/>
      <c r="D23" s="100">
        <v>85250874</v>
      </c>
      <c r="E23" s="100">
        <v>100646534</v>
      </c>
      <c r="F23" s="101">
        <f t="shared" ref="F23:G23" si="3">+F20+F21</f>
        <v>0</v>
      </c>
      <c r="G23" s="102">
        <f t="shared" si="3"/>
        <v>0</v>
      </c>
      <c r="H23" s="117"/>
      <c r="I23" s="226"/>
      <c r="J23" s="189">
        <f>+ROUND((F23-G23),0)</f>
        <v>0</v>
      </c>
      <c r="K23" s="193">
        <f>IFERROR(J23/G23,1)</f>
        <v>1</v>
      </c>
    </row>
    <row r="24" spans="2:11" s="118" customFormat="1" ht="21" customHeight="1" thickBot="1">
      <c r="B24" s="106" t="s">
        <v>185</v>
      </c>
      <c r="C24" s="107" t="s">
        <v>4</v>
      </c>
      <c r="D24" s="108"/>
      <c r="E24" s="97"/>
      <c r="F24" s="109"/>
      <c r="G24" s="105"/>
      <c r="H24" s="117"/>
      <c r="I24" s="225"/>
      <c r="J24" s="172"/>
      <c r="K24" s="190"/>
    </row>
    <row r="25" spans="2:11" s="118" customFormat="1" ht="21" customHeight="1" thickBot="1">
      <c r="B25" s="110" t="s">
        <v>25</v>
      </c>
      <c r="C25" s="103"/>
      <c r="D25" s="111">
        <v>85248734</v>
      </c>
      <c r="E25" s="111">
        <v>100644529</v>
      </c>
      <c r="F25" s="111">
        <f t="shared" ref="F25:G25" si="4">+F23-F26</f>
        <v>0</v>
      </c>
      <c r="G25" s="111">
        <f t="shared" si="4"/>
        <v>0</v>
      </c>
      <c r="H25" s="117"/>
      <c r="I25" s="226"/>
      <c r="J25" s="189">
        <f t="shared" ref="J25:J27" si="5">+ROUND((F25-G25),0)</f>
        <v>0</v>
      </c>
      <c r="K25" s="193">
        <f>IFERROR(J25/G25,1)</f>
        <v>1</v>
      </c>
    </row>
    <row r="26" spans="2:11" s="118" customFormat="1" ht="21" customHeight="1" thickBot="1">
      <c r="B26" s="96" t="s">
        <v>186</v>
      </c>
      <c r="C26" s="104">
        <v>20</v>
      </c>
      <c r="D26" s="71">
        <v>2140</v>
      </c>
      <c r="E26" s="71">
        <v>2005</v>
      </c>
      <c r="F26" s="71"/>
      <c r="G26" s="71"/>
      <c r="H26" s="117"/>
      <c r="I26" s="225"/>
      <c r="J26" s="172">
        <f t="shared" si="5"/>
        <v>0</v>
      </c>
      <c r="K26" s="190">
        <f>IFERROR(J26/G26,1)</f>
        <v>1</v>
      </c>
    </row>
    <row r="27" spans="2:11" s="118" customFormat="1" ht="21" customHeight="1" thickBot="1">
      <c r="B27" s="112" t="s">
        <v>56</v>
      </c>
      <c r="C27" s="113"/>
      <c r="D27" s="111">
        <v>85250874</v>
      </c>
      <c r="E27" s="111">
        <v>100646534</v>
      </c>
      <c r="F27" s="114">
        <f t="shared" ref="F27:G27" si="6">+F25+F26</f>
        <v>0</v>
      </c>
      <c r="G27" s="115">
        <f t="shared" si="6"/>
        <v>0</v>
      </c>
      <c r="H27" s="117"/>
      <c r="I27" s="226"/>
      <c r="J27" s="189">
        <f t="shared" si="5"/>
        <v>0</v>
      </c>
      <c r="K27" s="193">
        <f>IFERROR(J27/G27,1)</f>
        <v>1</v>
      </c>
    </row>
    <row r="28" spans="2:11" s="118" customFormat="1" ht="21" customHeight="1">
      <c r="B28" s="116" t="s">
        <v>187</v>
      </c>
      <c r="C28" s="107"/>
      <c r="D28" s="117"/>
      <c r="E28" s="97"/>
      <c r="G28" s="105"/>
      <c r="I28" s="225"/>
      <c r="J28" s="172"/>
      <c r="K28" s="190"/>
    </row>
    <row r="29" spans="2:11" s="118" customFormat="1" ht="21" customHeight="1">
      <c r="B29" s="168" t="s">
        <v>222</v>
      </c>
      <c r="C29" s="74">
        <v>27</v>
      </c>
      <c r="D29" s="169">
        <v>13.931887827434869</v>
      </c>
      <c r="E29" s="169">
        <v>16.447966118453039</v>
      </c>
      <c r="F29" s="210">
        <f>+F25/6118965</f>
        <v>0</v>
      </c>
      <c r="G29" s="211">
        <f>+G25/6118965</f>
        <v>0</v>
      </c>
      <c r="I29" s="225"/>
      <c r="J29" s="172"/>
      <c r="K29" s="190"/>
    </row>
    <row r="30" spans="2:11" s="118" customFormat="1" ht="21" customHeight="1" thickBot="1">
      <c r="B30" s="119" t="s">
        <v>57</v>
      </c>
      <c r="C30" s="120"/>
      <c r="D30" s="121">
        <v>13.931887827434869</v>
      </c>
      <c r="E30" s="121">
        <v>16.447966118453039</v>
      </c>
      <c r="F30" s="122">
        <f t="shared" ref="F30:G30" si="7">+F29</f>
        <v>0</v>
      </c>
      <c r="G30" s="123">
        <f t="shared" si="7"/>
        <v>0</v>
      </c>
      <c r="I30" s="225"/>
      <c r="J30" s="191"/>
      <c r="K30" s="192"/>
    </row>
    <row r="31" spans="2:11" ht="9" customHeight="1">
      <c r="B31" s="129"/>
      <c r="C31" s="129"/>
      <c r="D31" s="129"/>
      <c r="E31" s="129"/>
      <c r="F31" s="146"/>
      <c r="G31" s="146"/>
    </row>
  </sheetData>
  <mergeCells count="4">
    <mergeCell ref="B3:B4"/>
    <mergeCell ref="C3:C4"/>
    <mergeCell ref="J3:K3"/>
    <mergeCell ref="J2:K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0066"/>
    <pageSetUpPr fitToPage="1"/>
  </sheetPr>
  <dimension ref="B1:G76"/>
  <sheetViews>
    <sheetView showGridLines="0" tabSelected="1" zoomScale="70" zoomScaleNormal="70" workbookViewId="0">
      <selection activeCell="G35" sqref="G1:H1048576"/>
    </sheetView>
  </sheetViews>
  <sheetFormatPr baseColWidth="10" defaultColWidth="11.453125" defaultRowHeight="13"/>
  <cols>
    <col min="1" max="1" width="7.453125" style="128" customWidth="1"/>
    <col min="2" max="2" width="71.81640625" style="128" customWidth="1"/>
    <col min="3" max="3" width="5.54296875" style="128" customWidth="1"/>
    <col min="4" max="5" width="12.453125" style="128" bestFit="1" customWidth="1"/>
    <col min="6" max="6" width="4.81640625" style="128" customWidth="1"/>
    <col min="7" max="16384" width="11.453125" style="128"/>
  </cols>
  <sheetData>
    <row r="1" spans="2:7" ht="13.5" thickBot="1"/>
    <row r="2" spans="2:7" s="129" customFormat="1" ht="12" customHeight="1">
      <c r="B2" s="281" t="s">
        <v>145</v>
      </c>
      <c r="C2" s="283" t="s">
        <v>27</v>
      </c>
      <c r="D2" s="165">
        <v>44926</v>
      </c>
      <c r="E2" s="166">
        <v>44561</v>
      </c>
    </row>
    <row r="3" spans="2:7" s="129" customFormat="1" ht="12" customHeight="1">
      <c r="B3" s="282"/>
      <c r="C3" s="284"/>
      <c r="D3" s="130" t="s">
        <v>5</v>
      </c>
      <c r="E3" s="131" t="s">
        <v>5</v>
      </c>
    </row>
    <row r="4" spans="2:7" s="134" customFormat="1" ht="21" customHeight="1">
      <c r="B4" s="124" t="s">
        <v>59</v>
      </c>
      <c r="C4" s="125"/>
      <c r="D4" s="196">
        <v>651478729</v>
      </c>
      <c r="E4" s="196">
        <v>569476134</v>
      </c>
      <c r="F4" s="133"/>
      <c r="G4" s="167"/>
    </row>
    <row r="5" spans="2:7" s="134" customFormat="1" ht="21" hidden="1" customHeight="1">
      <c r="B5" s="124" t="s">
        <v>61</v>
      </c>
      <c r="C5" s="125"/>
      <c r="D5" s="196">
        <v>0</v>
      </c>
      <c r="E5" s="196">
        <v>0</v>
      </c>
      <c r="F5" s="133"/>
    </row>
    <row r="6" spans="2:7" s="134" customFormat="1" ht="21" hidden="1" customHeight="1">
      <c r="B6" s="124" t="s">
        <v>60</v>
      </c>
      <c r="C6" s="125"/>
      <c r="D6" s="196">
        <v>0</v>
      </c>
      <c r="E6" s="196">
        <v>0</v>
      </c>
      <c r="F6" s="133"/>
    </row>
    <row r="7" spans="2:7" s="134" customFormat="1" ht="21" customHeight="1">
      <c r="B7" s="124" t="s">
        <v>62</v>
      </c>
      <c r="C7" s="125"/>
      <c r="D7" s="196">
        <v>0</v>
      </c>
      <c r="E7" s="196">
        <v>0</v>
      </c>
      <c r="F7" s="133"/>
      <c r="G7" s="167"/>
    </row>
    <row r="8" spans="2:7" s="134" customFormat="1" ht="21" customHeight="1">
      <c r="B8" s="124" t="s">
        <v>63</v>
      </c>
      <c r="C8" s="125"/>
      <c r="D8" s="196">
        <v>5324429</v>
      </c>
      <c r="E8" s="196">
        <v>4004021</v>
      </c>
      <c r="F8" s="133"/>
      <c r="G8" s="167"/>
    </row>
    <row r="9" spans="2:7" s="134" customFormat="1" ht="21" customHeight="1">
      <c r="B9" s="126" t="s">
        <v>58</v>
      </c>
      <c r="C9" s="125"/>
      <c r="D9" s="197">
        <v>656803158</v>
      </c>
      <c r="E9" s="198">
        <v>573480155</v>
      </c>
      <c r="F9" s="133"/>
      <c r="G9" s="167"/>
    </row>
    <row r="10" spans="2:7" s="134" customFormat="1" ht="21" customHeight="1">
      <c r="B10" s="124" t="s">
        <v>64</v>
      </c>
      <c r="C10" s="125"/>
      <c r="D10" s="196">
        <v>-236712721</v>
      </c>
      <c r="E10" s="196">
        <v>-186600625</v>
      </c>
      <c r="F10" s="133"/>
      <c r="G10" s="167"/>
    </row>
    <row r="11" spans="2:7" s="134" customFormat="1" ht="21" hidden="1" customHeight="1">
      <c r="B11" s="124" t="s">
        <v>65</v>
      </c>
      <c r="C11" s="125"/>
      <c r="D11" s="196">
        <v>0</v>
      </c>
      <c r="E11" s="196">
        <v>0</v>
      </c>
      <c r="F11" s="133"/>
      <c r="G11" s="167"/>
    </row>
    <row r="12" spans="2:7" s="134" customFormat="1" ht="21" customHeight="1">
      <c r="B12" s="124" t="s">
        <v>66</v>
      </c>
      <c r="C12" s="127"/>
      <c r="D12" s="196">
        <v>-66459337</v>
      </c>
      <c r="E12" s="196">
        <v>-56042316</v>
      </c>
      <c r="F12" s="133"/>
      <c r="G12" s="167"/>
    </row>
    <row r="13" spans="2:7" s="134" customFormat="1" ht="21" customHeight="1">
      <c r="B13" s="124" t="s">
        <v>67</v>
      </c>
      <c r="C13" s="125"/>
      <c r="D13" s="196">
        <v>-5934028</v>
      </c>
      <c r="E13" s="196">
        <v>-2934965</v>
      </c>
      <c r="F13" s="133"/>
      <c r="G13" s="167"/>
    </row>
    <row r="14" spans="2:7" s="134" customFormat="1" ht="21" customHeight="1">
      <c r="B14" s="124" t="s">
        <v>68</v>
      </c>
      <c r="C14" s="125"/>
      <c r="D14" s="196">
        <v>-47217815</v>
      </c>
      <c r="E14" s="196">
        <v>-42223294</v>
      </c>
      <c r="F14" s="133"/>
      <c r="G14" s="167"/>
    </row>
    <row r="15" spans="2:7" s="134" customFormat="1" ht="21" customHeight="1">
      <c r="B15" s="126" t="s">
        <v>146</v>
      </c>
      <c r="C15" s="125"/>
      <c r="D15" s="197">
        <v>-356323901</v>
      </c>
      <c r="E15" s="198">
        <v>-287801200</v>
      </c>
      <c r="F15" s="133"/>
      <c r="G15" s="167"/>
    </row>
    <row r="16" spans="2:7" s="134" customFormat="1" ht="21" hidden="1" customHeight="1">
      <c r="B16" s="124" t="s">
        <v>69</v>
      </c>
      <c r="C16" s="125"/>
      <c r="D16" s="196">
        <v>0</v>
      </c>
      <c r="E16" s="196">
        <v>0</v>
      </c>
      <c r="F16" s="133"/>
      <c r="G16" s="167"/>
    </row>
    <row r="17" spans="2:7" s="134" customFormat="1" ht="21" hidden="1" customHeight="1">
      <c r="B17" s="124" t="s">
        <v>70</v>
      </c>
      <c r="C17" s="125"/>
      <c r="D17" s="196">
        <v>0</v>
      </c>
      <c r="E17" s="196">
        <v>0</v>
      </c>
      <c r="F17" s="133"/>
      <c r="G17" s="167"/>
    </row>
    <row r="18" spans="2:7" s="134" customFormat="1" ht="21" customHeight="1">
      <c r="B18" s="124" t="s">
        <v>71</v>
      </c>
      <c r="C18" s="125"/>
      <c r="D18" s="196">
        <v>-36611956</v>
      </c>
      <c r="E18" s="196">
        <v>-26572428</v>
      </c>
      <c r="F18" s="133"/>
      <c r="G18" s="167"/>
    </row>
    <row r="19" spans="2:7" s="134" customFormat="1" ht="21" customHeight="1">
      <c r="B19" s="124" t="s">
        <v>72</v>
      </c>
      <c r="C19" s="125"/>
      <c r="D19" s="196">
        <v>12776309</v>
      </c>
      <c r="E19" s="196">
        <v>1490130</v>
      </c>
      <c r="F19" s="133"/>
      <c r="G19" s="167"/>
    </row>
    <row r="20" spans="2:7" s="134" customFormat="1" ht="21" customHeight="1">
      <c r="B20" s="124" t="s">
        <v>158</v>
      </c>
      <c r="C20" s="125"/>
      <c r="D20" s="196">
        <v>-30087796</v>
      </c>
      <c r="E20" s="196">
        <v>-14171443</v>
      </c>
      <c r="F20" s="133"/>
      <c r="G20" s="167"/>
    </row>
    <row r="21" spans="2:7" s="134" customFormat="1" ht="21" customHeight="1">
      <c r="B21" s="124" t="s">
        <v>90</v>
      </c>
      <c r="C21" s="125"/>
      <c r="D21" s="196">
        <v>-3652574</v>
      </c>
      <c r="E21" s="196">
        <v>-15225993</v>
      </c>
      <c r="F21" s="133"/>
      <c r="G21" s="167"/>
    </row>
    <row r="22" spans="2:7" s="134" customFormat="1" ht="21" customHeight="1">
      <c r="B22" s="126" t="s">
        <v>241</v>
      </c>
      <c r="C22" s="125"/>
      <c r="D22" s="198">
        <v>-57576017</v>
      </c>
      <c r="E22" s="198">
        <v>-54479734</v>
      </c>
      <c r="F22" s="133"/>
      <c r="G22" s="167"/>
    </row>
    <row r="23" spans="2:7" s="134" customFormat="1" ht="21" hidden="1" customHeight="1">
      <c r="B23" s="124" t="s">
        <v>240</v>
      </c>
      <c r="C23" s="125"/>
      <c r="D23" s="196">
        <v>0</v>
      </c>
      <c r="E23" s="196">
        <v>0</v>
      </c>
      <c r="F23" s="133"/>
      <c r="G23" s="167"/>
    </row>
    <row r="24" spans="2:7" s="134" customFormat="1" ht="21" customHeight="1">
      <c r="B24" s="136" t="s">
        <v>242</v>
      </c>
      <c r="C24" s="137"/>
      <c r="D24" s="199">
        <v>242903240</v>
      </c>
      <c r="E24" s="199">
        <v>231199221</v>
      </c>
      <c r="F24" s="133"/>
      <c r="G24" s="167"/>
    </row>
    <row r="25" spans="2:7" s="134" customFormat="1" ht="21" customHeight="1">
      <c r="B25" s="135" t="s">
        <v>73</v>
      </c>
      <c r="C25" s="132"/>
      <c r="D25" s="196"/>
      <c r="E25" s="196"/>
      <c r="F25" s="133"/>
      <c r="G25" s="167"/>
    </row>
    <row r="26" spans="2:7" s="134" customFormat="1" ht="21" hidden="1" customHeight="1">
      <c r="B26" s="135" t="s">
        <v>74</v>
      </c>
      <c r="C26" s="132"/>
      <c r="D26" s="196">
        <v>0</v>
      </c>
      <c r="E26" s="196">
        <v>0</v>
      </c>
      <c r="F26" s="133"/>
      <c r="G26" s="167"/>
    </row>
    <row r="27" spans="2:7" s="134" customFormat="1" ht="21" hidden="1" customHeight="1">
      <c r="B27" s="135" t="s">
        <v>75</v>
      </c>
      <c r="C27" s="132"/>
      <c r="D27" s="196">
        <v>0</v>
      </c>
      <c r="E27" s="196">
        <v>0</v>
      </c>
      <c r="F27" s="133"/>
      <c r="G27" s="167"/>
    </row>
    <row r="28" spans="2:7" s="134" customFormat="1" ht="21" hidden="1" customHeight="1">
      <c r="B28" s="135" t="s">
        <v>76</v>
      </c>
      <c r="C28" s="132"/>
      <c r="D28" s="196">
        <v>0</v>
      </c>
      <c r="E28" s="196">
        <v>0</v>
      </c>
      <c r="F28" s="133"/>
      <c r="G28" s="167"/>
    </row>
    <row r="29" spans="2:7" s="134" customFormat="1" ht="21" hidden="1" customHeight="1">
      <c r="B29" s="135" t="s">
        <v>77</v>
      </c>
      <c r="C29" s="132"/>
      <c r="D29" s="196">
        <v>0</v>
      </c>
      <c r="E29" s="196">
        <v>0</v>
      </c>
      <c r="F29" s="133"/>
      <c r="G29" s="167"/>
    </row>
    <row r="30" spans="2:7" s="134" customFormat="1" ht="21" hidden="1" customHeight="1">
      <c r="B30" s="135" t="s">
        <v>78</v>
      </c>
      <c r="C30" s="132"/>
      <c r="D30" s="196">
        <v>0</v>
      </c>
      <c r="E30" s="196">
        <v>0</v>
      </c>
      <c r="F30" s="133"/>
      <c r="G30" s="167"/>
    </row>
    <row r="31" spans="2:7" s="134" customFormat="1" ht="21" hidden="1" customHeight="1">
      <c r="B31" s="135" t="s">
        <v>79</v>
      </c>
      <c r="C31" s="132"/>
      <c r="D31" s="196">
        <v>0</v>
      </c>
      <c r="E31" s="196">
        <v>0</v>
      </c>
      <c r="F31" s="133"/>
      <c r="G31" s="167"/>
    </row>
    <row r="32" spans="2:7" s="134" customFormat="1" ht="21" hidden="1" customHeight="1">
      <c r="B32" s="135" t="s">
        <v>80</v>
      </c>
      <c r="C32" s="132"/>
      <c r="D32" s="196">
        <v>0</v>
      </c>
      <c r="E32" s="196">
        <v>0</v>
      </c>
      <c r="F32" s="133"/>
      <c r="G32" s="167"/>
    </row>
    <row r="33" spans="2:7" s="134" customFormat="1" ht="21" customHeight="1">
      <c r="B33" s="135" t="s">
        <v>223</v>
      </c>
      <c r="C33" s="132"/>
      <c r="D33" s="196">
        <v>646541</v>
      </c>
      <c r="E33" s="196">
        <v>4678086</v>
      </c>
      <c r="F33" s="133"/>
      <c r="G33" s="167"/>
    </row>
    <row r="34" spans="2:7" s="134" customFormat="1" ht="21" customHeight="1">
      <c r="B34" s="135" t="s">
        <v>81</v>
      </c>
      <c r="C34" s="132"/>
      <c r="D34" s="196">
        <v>-161366864</v>
      </c>
      <c r="E34" s="196">
        <v>-161591752</v>
      </c>
      <c r="F34" s="133"/>
      <c r="G34" s="167"/>
    </row>
    <row r="35" spans="2:7" s="134" customFormat="1" ht="21" customHeight="1">
      <c r="B35" s="135" t="s">
        <v>159</v>
      </c>
      <c r="C35" s="132"/>
      <c r="D35" s="196">
        <v>-5180385</v>
      </c>
      <c r="E35" s="196">
        <v>-772173</v>
      </c>
      <c r="F35" s="133"/>
      <c r="G35" s="167"/>
    </row>
    <row r="36" spans="2:7" s="134" customFormat="1" ht="21" customHeight="1">
      <c r="B36" s="135" t="s">
        <v>82</v>
      </c>
      <c r="C36" s="132"/>
      <c r="D36" s="196">
        <v>0</v>
      </c>
      <c r="E36" s="196">
        <v>0</v>
      </c>
      <c r="F36" s="133"/>
      <c r="G36" s="167"/>
    </row>
    <row r="37" spans="2:7" s="134" customFormat="1" ht="21" hidden="1" customHeight="1">
      <c r="B37" s="135" t="s">
        <v>147</v>
      </c>
      <c r="C37" s="132"/>
      <c r="D37" s="196">
        <v>0</v>
      </c>
      <c r="E37" s="196">
        <v>0</v>
      </c>
      <c r="F37" s="133"/>
      <c r="G37" s="167"/>
    </row>
    <row r="38" spans="2:7" s="134" customFormat="1" ht="21" hidden="1" customHeight="1">
      <c r="B38" s="135" t="s">
        <v>83</v>
      </c>
      <c r="C38" s="132"/>
      <c r="D38" s="196">
        <v>0</v>
      </c>
      <c r="E38" s="196">
        <v>0</v>
      </c>
      <c r="F38" s="133"/>
      <c r="G38" s="167"/>
    </row>
    <row r="39" spans="2:7" s="134" customFormat="1" ht="21" hidden="1" customHeight="1">
      <c r="B39" s="135" t="s">
        <v>84</v>
      </c>
      <c r="C39" s="132"/>
      <c r="D39" s="196">
        <v>0</v>
      </c>
      <c r="E39" s="196">
        <v>0</v>
      </c>
      <c r="F39" s="133"/>
      <c r="G39" s="167"/>
    </row>
    <row r="40" spans="2:7" s="134" customFormat="1" ht="21" hidden="1" customHeight="1">
      <c r="B40" s="135" t="s">
        <v>85</v>
      </c>
      <c r="C40" s="132"/>
      <c r="D40" s="196">
        <v>0</v>
      </c>
      <c r="E40" s="196">
        <v>0</v>
      </c>
      <c r="F40" s="133"/>
      <c r="G40" s="167"/>
    </row>
    <row r="41" spans="2:7" s="134" customFormat="1" ht="21" hidden="1" customHeight="1">
      <c r="B41" s="135" t="s">
        <v>86</v>
      </c>
      <c r="C41" s="132"/>
      <c r="D41" s="196">
        <v>0</v>
      </c>
      <c r="E41" s="196">
        <v>0</v>
      </c>
      <c r="F41" s="133"/>
      <c r="G41" s="167"/>
    </row>
    <row r="42" spans="2:7" s="134" customFormat="1" ht="21" hidden="1" customHeight="1">
      <c r="B42" s="135" t="s">
        <v>87</v>
      </c>
      <c r="C42" s="132"/>
      <c r="D42" s="196">
        <v>0</v>
      </c>
      <c r="E42" s="196">
        <v>0</v>
      </c>
      <c r="F42" s="133"/>
      <c r="G42" s="167"/>
    </row>
    <row r="43" spans="2:7" s="134" customFormat="1" ht="21" hidden="1" customHeight="1">
      <c r="B43" s="135" t="s">
        <v>88</v>
      </c>
      <c r="C43" s="132"/>
      <c r="D43" s="196">
        <v>0</v>
      </c>
      <c r="E43" s="196">
        <v>0</v>
      </c>
      <c r="F43" s="133"/>
      <c r="G43" s="167"/>
    </row>
    <row r="44" spans="2:7" s="134" customFormat="1" ht="21" hidden="1" customHeight="1">
      <c r="B44" s="135" t="s">
        <v>148</v>
      </c>
      <c r="C44" s="132"/>
      <c r="D44" s="196" t="s">
        <v>282</v>
      </c>
      <c r="E44" s="196">
        <v>0</v>
      </c>
      <c r="F44" s="133"/>
      <c r="G44" s="167"/>
    </row>
    <row r="45" spans="2:7" s="134" customFormat="1" ht="21" hidden="1" customHeight="1">
      <c r="B45" s="135" t="s">
        <v>70</v>
      </c>
      <c r="C45" s="132"/>
      <c r="D45" s="196">
        <v>0</v>
      </c>
      <c r="E45" s="196">
        <v>0</v>
      </c>
      <c r="F45" s="133"/>
      <c r="G45" s="167"/>
    </row>
    <row r="46" spans="2:7" s="134" customFormat="1" ht="21" hidden="1" customHeight="1">
      <c r="B46" s="135" t="s">
        <v>72</v>
      </c>
      <c r="C46" s="132"/>
      <c r="D46" s="196">
        <v>0</v>
      </c>
      <c r="E46" s="196">
        <v>0</v>
      </c>
      <c r="F46" s="133"/>
      <c r="G46" s="167"/>
    </row>
    <row r="47" spans="2:7" s="134" customFormat="1" ht="21" hidden="1" customHeight="1">
      <c r="B47" s="135" t="s">
        <v>89</v>
      </c>
      <c r="C47" s="132"/>
      <c r="D47" s="196">
        <v>0</v>
      </c>
      <c r="E47" s="196">
        <v>0</v>
      </c>
      <c r="F47" s="133"/>
      <c r="G47" s="167"/>
    </row>
    <row r="48" spans="2:7" s="134" customFormat="1" ht="21" customHeight="1">
      <c r="B48" s="135" t="s">
        <v>90</v>
      </c>
      <c r="C48" s="132"/>
      <c r="D48" s="196">
        <v>0</v>
      </c>
      <c r="E48" s="196">
        <v>0</v>
      </c>
      <c r="F48" s="133"/>
      <c r="G48" s="167"/>
    </row>
    <row r="49" spans="2:7" s="134" customFormat="1" ht="21" customHeight="1">
      <c r="B49" s="135" t="s">
        <v>246</v>
      </c>
      <c r="C49" s="132"/>
      <c r="D49" s="196">
        <v>0</v>
      </c>
      <c r="E49" s="196">
        <v>0</v>
      </c>
      <c r="F49" s="133"/>
      <c r="G49" s="167"/>
    </row>
    <row r="50" spans="2:7" s="134" customFormat="1" ht="21" customHeight="1">
      <c r="B50" s="136" t="s">
        <v>149</v>
      </c>
      <c r="C50" s="137"/>
      <c r="D50" s="199">
        <v>-165900708</v>
      </c>
      <c r="E50" s="199">
        <v>-157685839</v>
      </c>
      <c r="F50" s="133"/>
      <c r="G50" s="167"/>
    </row>
    <row r="51" spans="2:7" s="134" customFormat="1" ht="21" hidden="1" customHeight="1">
      <c r="B51" s="135" t="s">
        <v>91</v>
      </c>
      <c r="C51" s="132"/>
      <c r="D51" s="196">
        <v>0</v>
      </c>
      <c r="E51" s="196">
        <v>0</v>
      </c>
      <c r="F51" s="133"/>
      <c r="G51" s="167"/>
    </row>
    <row r="52" spans="2:7" s="134" customFormat="1" ht="21" hidden="1" customHeight="1">
      <c r="B52" s="135" t="s">
        <v>92</v>
      </c>
      <c r="C52" s="132"/>
      <c r="D52" s="196">
        <v>0</v>
      </c>
      <c r="E52" s="196">
        <v>0</v>
      </c>
      <c r="F52" s="133"/>
      <c r="G52" s="167"/>
    </row>
    <row r="53" spans="2:7" s="134" customFormat="1" ht="21" hidden="1" customHeight="1">
      <c r="B53" s="135" t="s">
        <v>93</v>
      </c>
      <c r="C53" s="132"/>
      <c r="D53" s="196">
        <v>0</v>
      </c>
      <c r="E53" s="196">
        <v>0</v>
      </c>
      <c r="F53" s="133"/>
      <c r="G53" s="167"/>
    </row>
    <row r="54" spans="2:7" s="134" customFormat="1" ht="21" hidden="1" customHeight="1">
      <c r="B54" s="135" t="s">
        <v>94</v>
      </c>
      <c r="C54" s="132"/>
      <c r="D54" s="196">
        <v>0</v>
      </c>
      <c r="E54" s="196">
        <v>0</v>
      </c>
      <c r="F54" s="133"/>
      <c r="G54" s="167"/>
    </row>
    <row r="55" spans="2:7" s="134" customFormat="1" ht="21" customHeight="1">
      <c r="B55" s="135" t="s">
        <v>95</v>
      </c>
      <c r="C55" s="132"/>
      <c r="D55" s="196">
        <v>58736661</v>
      </c>
      <c r="E55" s="196">
        <v>39854424</v>
      </c>
      <c r="F55" s="133"/>
      <c r="G55" s="167"/>
    </row>
    <row r="56" spans="2:7" s="134" customFormat="1" ht="21" customHeight="1">
      <c r="B56" s="135" t="s">
        <v>96</v>
      </c>
      <c r="C56" s="132"/>
      <c r="D56" s="196">
        <v>30000000</v>
      </c>
      <c r="E56" s="196">
        <v>151240637</v>
      </c>
      <c r="F56" s="133"/>
      <c r="G56" s="167"/>
    </row>
    <row r="57" spans="2:7" s="134" customFormat="1" ht="21" customHeight="1">
      <c r="B57" s="164" t="s">
        <v>243</v>
      </c>
      <c r="C57" s="132"/>
      <c r="D57" s="197">
        <v>88736661</v>
      </c>
      <c r="E57" s="198">
        <v>191095061</v>
      </c>
      <c r="F57" s="133"/>
      <c r="G57" s="167"/>
    </row>
    <row r="58" spans="2:7" s="134" customFormat="1" ht="21" hidden="1" customHeight="1">
      <c r="B58" s="135" t="s">
        <v>97</v>
      </c>
      <c r="C58" s="132"/>
      <c r="D58" s="196">
        <v>0</v>
      </c>
      <c r="E58" s="196">
        <v>0</v>
      </c>
      <c r="F58" s="133"/>
      <c r="G58" s="167"/>
    </row>
    <row r="59" spans="2:7" s="134" customFormat="1" ht="21" customHeight="1">
      <c r="B59" s="135" t="s">
        <v>150</v>
      </c>
      <c r="C59" s="132"/>
      <c r="D59" s="196">
        <v>-73747050</v>
      </c>
      <c r="E59" s="196">
        <v>-167893562</v>
      </c>
      <c r="F59" s="133"/>
      <c r="G59" s="167"/>
    </row>
    <row r="60" spans="2:7" s="134" customFormat="1" ht="21" hidden="1" customHeight="1">
      <c r="B60" s="135" t="s">
        <v>98</v>
      </c>
      <c r="C60" s="132"/>
      <c r="D60" s="196">
        <v>0</v>
      </c>
      <c r="E60" s="196">
        <v>0</v>
      </c>
      <c r="F60" s="133"/>
      <c r="G60" s="167"/>
    </row>
    <row r="61" spans="2:7" s="134" customFormat="1" ht="21" customHeight="1">
      <c r="B61" s="135" t="s">
        <v>99</v>
      </c>
      <c r="C61" s="132"/>
      <c r="D61" s="196">
        <v>0</v>
      </c>
      <c r="E61" s="196">
        <v>-68146866</v>
      </c>
      <c r="F61" s="133"/>
      <c r="G61" s="167"/>
    </row>
    <row r="62" spans="2:7" s="134" customFormat="1" ht="21" hidden="1" customHeight="1">
      <c r="B62" s="135" t="s">
        <v>84</v>
      </c>
      <c r="C62" s="132"/>
      <c r="D62" s="196">
        <v>0</v>
      </c>
      <c r="E62" s="196">
        <v>0</v>
      </c>
      <c r="F62" s="133"/>
      <c r="G62" s="167"/>
    </row>
    <row r="63" spans="2:7" s="134" customFormat="1" ht="21" customHeight="1">
      <c r="B63" s="170" t="s">
        <v>69</v>
      </c>
      <c r="C63" s="132"/>
      <c r="D63" s="196">
        <v>-76170116</v>
      </c>
      <c r="E63" s="196">
        <v>-108147153</v>
      </c>
      <c r="F63" s="133"/>
      <c r="G63" s="167"/>
    </row>
    <row r="64" spans="2:7" s="134" customFormat="1" ht="21" hidden="1" customHeight="1">
      <c r="B64" s="135" t="s">
        <v>71</v>
      </c>
      <c r="C64" s="132"/>
      <c r="D64" s="196">
        <v>0</v>
      </c>
      <c r="E64" s="196">
        <v>0</v>
      </c>
      <c r="F64" s="133"/>
      <c r="G64" s="167"/>
    </row>
    <row r="65" spans="2:7" s="134" customFormat="1" ht="21" hidden="1" customHeight="1">
      <c r="B65" s="135" t="s">
        <v>89</v>
      </c>
      <c r="C65" s="132"/>
      <c r="D65" s="196">
        <v>-59523651</v>
      </c>
      <c r="E65" s="196">
        <v>-61984111</v>
      </c>
      <c r="F65" s="133"/>
      <c r="G65" s="167"/>
    </row>
    <row r="66" spans="2:7" s="134" customFormat="1" ht="21" hidden="1" customHeight="1">
      <c r="B66" s="135" t="s">
        <v>90</v>
      </c>
      <c r="C66" s="132"/>
      <c r="D66" s="196">
        <v>0</v>
      </c>
      <c r="E66" s="196">
        <v>0</v>
      </c>
      <c r="F66" s="133"/>
    </row>
    <row r="67" spans="2:7" s="134" customFormat="1" ht="21" hidden="1" customHeight="1">
      <c r="B67" s="135" t="s">
        <v>247</v>
      </c>
      <c r="C67" s="132"/>
      <c r="D67" s="196">
        <v>0</v>
      </c>
      <c r="E67" s="196">
        <v>0</v>
      </c>
      <c r="F67" s="133"/>
      <c r="G67" s="167"/>
    </row>
    <row r="68" spans="2:7" s="134" customFormat="1" ht="21" customHeight="1">
      <c r="B68" s="136" t="s">
        <v>244</v>
      </c>
      <c r="C68" s="138"/>
      <c r="D68" s="199">
        <v>-61180505</v>
      </c>
      <c r="E68" s="199">
        <v>-84945654</v>
      </c>
      <c r="F68" s="133"/>
      <c r="G68" s="167"/>
    </row>
    <row r="69" spans="2:7" s="134" customFormat="1" ht="21" hidden="1" customHeight="1">
      <c r="B69" s="136" t="s">
        <v>245</v>
      </c>
      <c r="C69" s="138"/>
      <c r="D69" s="200"/>
      <c r="E69" s="201"/>
      <c r="F69" s="133"/>
      <c r="G69" s="167"/>
    </row>
    <row r="70" spans="2:7" s="134" customFormat="1" ht="21" hidden="1" customHeight="1">
      <c r="B70" s="139" t="s">
        <v>100</v>
      </c>
      <c r="C70" s="137"/>
      <c r="D70" s="202">
        <v>0</v>
      </c>
      <c r="E70" s="203">
        <v>0</v>
      </c>
      <c r="F70" s="133"/>
      <c r="G70" s="167"/>
    </row>
    <row r="71" spans="2:7" s="134" customFormat="1" ht="21" hidden="1" customHeight="1">
      <c r="B71" s="140" t="s">
        <v>100</v>
      </c>
      <c r="C71" s="137"/>
      <c r="D71" s="202">
        <v>0</v>
      </c>
      <c r="E71" s="203">
        <v>0</v>
      </c>
      <c r="F71" s="133"/>
      <c r="G71" s="167"/>
    </row>
    <row r="72" spans="2:7" s="134" customFormat="1" ht="21" customHeight="1">
      <c r="B72" s="136" t="s">
        <v>151</v>
      </c>
      <c r="C72" s="138"/>
      <c r="D72" s="199">
        <v>15822027</v>
      </c>
      <c r="E72" s="201">
        <v>-11432272</v>
      </c>
      <c r="F72" s="133"/>
      <c r="G72" s="167"/>
    </row>
    <row r="73" spans="2:7" s="134" customFormat="1" ht="21" customHeight="1">
      <c r="B73" s="135" t="s">
        <v>152</v>
      </c>
      <c r="C73" s="132"/>
      <c r="D73" s="196">
        <v>163513314</v>
      </c>
      <c r="E73" s="196">
        <v>174945586</v>
      </c>
      <c r="F73" s="141"/>
      <c r="G73" s="167"/>
    </row>
    <row r="74" spans="2:7" s="134" customFormat="1" ht="21" customHeight="1" thickBot="1">
      <c r="B74" s="142" t="s">
        <v>153</v>
      </c>
      <c r="C74" s="143">
        <v>7</v>
      </c>
      <c r="D74" s="204">
        <v>179335341</v>
      </c>
      <c r="E74" s="204">
        <v>163513314</v>
      </c>
      <c r="G74" s="167"/>
    </row>
    <row r="75" spans="2:7">
      <c r="D75" s="185"/>
      <c r="E75" s="185"/>
    </row>
    <row r="76" spans="2:7">
      <c r="D76" s="205">
        <f>+D74-Balance!D6</f>
        <v>0</v>
      </c>
      <c r="E76" s="205">
        <f>+E74-Balance!E6</f>
        <v>0</v>
      </c>
    </row>
  </sheetData>
  <mergeCells count="2">
    <mergeCell ref="B2:B3"/>
    <mergeCell ref="C2:C3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workbookViewId="0">
      <selection activeCell="K35" sqref="K35"/>
    </sheetView>
  </sheetViews>
  <sheetFormatPr baseColWidth="10" defaultColWidth="11.453125" defaultRowHeight="15" customHeight="1"/>
  <cols>
    <col min="1" max="1" width="4" style="6" customWidth="1"/>
    <col min="2" max="2" width="44.81640625" style="6" bestFit="1" customWidth="1"/>
    <col min="3" max="4" width="12.7265625" style="6" customWidth="1"/>
    <col min="5" max="5" width="15.54296875" style="6" customWidth="1"/>
    <col min="6" max="6" width="13.26953125" style="6" bestFit="1" customWidth="1"/>
    <col min="7" max="8" width="11.453125" style="6"/>
    <col min="9" max="9" width="11.453125" style="6" customWidth="1"/>
    <col min="10" max="10" width="14.1796875" style="6" customWidth="1"/>
    <col min="11" max="11" width="11.453125" style="6" customWidth="1"/>
    <col min="12" max="16384" width="11.453125" style="6"/>
  </cols>
  <sheetData>
    <row r="1" spans="1:10" ht="15" customHeight="1">
      <c r="A1" s="12" t="s">
        <v>130</v>
      </c>
    </row>
    <row r="3" spans="1:10" ht="15" customHeight="1" thickBot="1">
      <c r="B3" s="1" t="s">
        <v>167</v>
      </c>
      <c r="C3" s="207" t="s">
        <v>277</v>
      </c>
      <c r="D3" s="207" t="s">
        <v>278</v>
      </c>
      <c r="E3" s="160" t="s">
        <v>212</v>
      </c>
      <c r="F3" s="206" t="s">
        <v>264</v>
      </c>
    </row>
    <row r="4" spans="1:10" ht="15" customHeight="1">
      <c r="B4" s="2" t="s">
        <v>196</v>
      </c>
      <c r="C4" s="208">
        <v>575465445</v>
      </c>
      <c r="D4" s="208">
        <v>506459633</v>
      </c>
      <c r="E4" s="8">
        <v>0.13600000000000001</v>
      </c>
      <c r="F4" s="7">
        <v>69005812</v>
      </c>
    </row>
    <row r="5" spans="1:10" s="13" customFormat="1" ht="15" customHeight="1">
      <c r="B5" s="3" t="s">
        <v>197</v>
      </c>
      <c r="C5" s="208">
        <v>-284703939</v>
      </c>
      <c r="D5" s="208">
        <v>-243641242</v>
      </c>
      <c r="E5" s="8">
        <v>0.16900000000000001</v>
      </c>
      <c r="F5" s="7">
        <v>-41062697</v>
      </c>
    </row>
    <row r="6" spans="1:10" s="13" customFormat="1" ht="15" customHeight="1">
      <c r="B6" s="4" t="s">
        <v>114</v>
      </c>
      <c r="C6" s="209">
        <v>290761506</v>
      </c>
      <c r="D6" s="209">
        <v>262818391</v>
      </c>
      <c r="E6" s="10">
        <v>0.106</v>
      </c>
      <c r="F6" s="9">
        <v>27943115</v>
      </c>
      <c r="J6" s="14"/>
    </row>
    <row r="7" spans="1:10" s="13" customFormat="1" ht="15" customHeight="1">
      <c r="B7" s="3" t="s">
        <v>6</v>
      </c>
      <c r="C7" s="208">
        <v>-74811690</v>
      </c>
      <c r="D7" s="208">
        <v>-69195160</v>
      </c>
      <c r="E7" s="8">
        <v>8.1000000000000003E-2</v>
      </c>
      <c r="F7" s="7">
        <v>-5616530</v>
      </c>
      <c r="J7" s="14"/>
    </row>
    <row r="8" spans="1:10" s="13" customFormat="1" ht="15" customHeight="1">
      <c r="B8" s="4" t="s">
        <v>198</v>
      </c>
      <c r="C8" s="209">
        <v>215949816</v>
      </c>
      <c r="D8" s="209">
        <v>193623231</v>
      </c>
      <c r="E8" s="10">
        <v>0.115</v>
      </c>
      <c r="F8" s="9">
        <v>22326585</v>
      </c>
      <c r="J8" s="14"/>
    </row>
    <row r="9" spans="1:10" s="13" customFormat="1" ht="15" customHeight="1">
      <c r="B9" s="3" t="s">
        <v>199</v>
      </c>
      <c r="C9" s="208">
        <v>-1521833</v>
      </c>
      <c r="D9" s="208">
        <v>3629839</v>
      </c>
      <c r="E9" s="8">
        <v>-1.419</v>
      </c>
      <c r="F9" s="7">
        <v>-5151672</v>
      </c>
      <c r="J9" s="14"/>
    </row>
    <row r="10" spans="1:10" s="13" customFormat="1" ht="15" hidden="1" customHeight="1">
      <c r="B10" s="3" t="s">
        <v>258</v>
      </c>
      <c r="C10" s="208">
        <v>-13830357</v>
      </c>
      <c r="D10" s="208">
        <v>-15694733</v>
      </c>
      <c r="E10" s="227" t="s">
        <v>253</v>
      </c>
      <c r="F10" s="7">
        <v>1864376</v>
      </c>
      <c r="J10" s="14"/>
    </row>
    <row r="11" spans="1:10" s="13" customFormat="1" ht="15" customHeight="1">
      <c r="B11" s="3" t="s">
        <v>200</v>
      </c>
      <c r="C11" s="208">
        <v>-131755492</v>
      </c>
      <c r="D11" s="208">
        <v>-76943650</v>
      </c>
      <c r="E11" s="8">
        <v>0.71199999999999997</v>
      </c>
      <c r="F11" s="7">
        <v>-54811842</v>
      </c>
    </row>
    <row r="12" spans="1:10" s="13" customFormat="1" ht="15" customHeight="1">
      <c r="B12" s="3" t="s">
        <v>154</v>
      </c>
      <c r="C12" s="208">
        <v>2578383</v>
      </c>
      <c r="D12" s="208">
        <v>-19662886</v>
      </c>
      <c r="E12" s="8">
        <v>-1.131</v>
      </c>
      <c r="F12" s="7">
        <v>22241269</v>
      </c>
      <c r="J12" s="14"/>
    </row>
    <row r="13" spans="1:10" s="13" customFormat="1" ht="15" customHeight="1">
      <c r="B13" s="3" t="s">
        <v>248</v>
      </c>
      <c r="C13" s="208">
        <v>0</v>
      </c>
      <c r="D13" s="208">
        <v>0</v>
      </c>
      <c r="E13" s="8" t="e">
        <v>#DIV/0!</v>
      </c>
      <c r="F13" s="7">
        <v>0</v>
      </c>
      <c r="J13" s="14"/>
    </row>
    <row r="14" spans="1:10" s="13" customFormat="1" ht="15" customHeight="1">
      <c r="B14" s="4" t="s">
        <v>201</v>
      </c>
      <c r="C14" s="209">
        <v>85248734</v>
      </c>
      <c r="D14" s="209">
        <v>100644529</v>
      </c>
      <c r="E14" s="10">
        <v>-0.153</v>
      </c>
      <c r="F14" s="9">
        <v>-15395795</v>
      </c>
    </row>
    <row r="15" spans="1:10" s="13" customFormat="1" ht="15" customHeight="1">
      <c r="C15" s="21">
        <v>0</v>
      </c>
      <c r="D15" s="21">
        <v>0</v>
      </c>
    </row>
    <row r="16" spans="1:10" ht="15" customHeight="1">
      <c r="A16" s="12" t="s">
        <v>131</v>
      </c>
    </row>
    <row r="17" spans="2:13" s="13" customFormat="1" ht="15" customHeight="1">
      <c r="B17" s="15"/>
      <c r="C17" s="16"/>
      <c r="D17" s="16"/>
      <c r="E17" s="17"/>
      <c r="F17" s="18"/>
      <c r="G17" s="16"/>
    </row>
    <row r="18" spans="2:13" s="13" customFormat="1" ht="15" customHeight="1" thickBot="1">
      <c r="B18" s="6"/>
      <c r="C18" s="264" t="s">
        <v>277</v>
      </c>
      <c r="D18" s="264"/>
      <c r="E18" s="6"/>
      <c r="F18" s="265" t="s">
        <v>278</v>
      </c>
      <c r="G18" s="265"/>
      <c r="H18" s="6"/>
      <c r="I18" s="266"/>
      <c r="J18" s="266"/>
    </row>
    <row r="19" spans="2:13" s="13" customFormat="1" ht="15" customHeight="1">
      <c r="B19" s="6"/>
      <c r="C19" s="212" t="s">
        <v>119</v>
      </c>
      <c r="D19" s="267" t="s">
        <v>120</v>
      </c>
      <c r="E19" s="6"/>
      <c r="F19" s="19" t="s">
        <v>119</v>
      </c>
      <c r="G19" s="269" t="s">
        <v>120</v>
      </c>
      <c r="H19" s="6"/>
      <c r="I19" s="266"/>
      <c r="J19" s="266"/>
    </row>
    <row r="20" spans="2:13" s="13" customFormat="1" ht="15" customHeight="1" thickBot="1">
      <c r="B20" s="6"/>
      <c r="C20" s="207" t="s">
        <v>228</v>
      </c>
      <c r="D20" s="268"/>
      <c r="E20" s="6"/>
      <c r="F20" s="5" t="s">
        <v>5</v>
      </c>
      <c r="G20" s="270"/>
      <c r="H20" s="6"/>
      <c r="I20" s="266"/>
      <c r="J20" s="266"/>
    </row>
    <row r="21" spans="2:13" s="13" customFormat="1" ht="15" customHeight="1">
      <c r="B21" s="3" t="s">
        <v>192</v>
      </c>
      <c r="C21" s="20">
        <v>231961337</v>
      </c>
      <c r="D21" s="219">
        <v>0.40300000000000002</v>
      </c>
      <c r="E21" s="6"/>
      <c r="F21" s="20">
        <v>205176456</v>
      </c>
      <c r="G21" s="219">
        <v>0.40500000000000003</v>
      </c>
      <c r="H21" s="6"/>
      <c r="I21" s="266"/>
      <c r="J21" s="266"/>
      <c r="M21" s="21"/>
    </row>
    <row r="22" spans="2:13" s="13" customFormat="1" ht="15" customHeight="1">
      <c r="B22" s="3" t="s">
        <v>193</v>
      </c>
      <c r="C22" s="20">
        <v>265582171</v>
      </c>
      <c r="D22" s="219">
        <v>0.46200000000000002</v>
      </c>
      <c r="E22" s="6"/>
      <c r="F22" s="20">
        <v>229804561</v>
      </c>
      <c r="G22" s="219">
        <v>0.45400000000000001</v>
      </c>
      <c r="H22" s="6"/>
      <c r="I22" s="266"/>
      <c r="J22" s="266"/>
      <c r="M22" s="21"/>
    </row>
    <row r="23" spans="2:13" s="13" customFormat="1" ht="15" customHeight="1">
      <c r="B23" s="3" t="s">
        <v>194</v>
      </c>
      <c r="C23" s="20">
        <v>61854474</v>
      </c>
      <c r="D23" s="8">
        <v>0.107</v>
      </c>
      <c r="E23" s="6"/>
      <c r="F23" s="20">
        <v>57657178</v>
      </c>
      <c r="G23" s="219">
        <v>0.114</v>
      </c>
      <c r="H23" s="6"/>
      <c r="I23" s="266"/>
      <c r="J23" s="266"/>
      <c r="M23" s="21"/>
    </row>
    <row r="24" spans="2:13" s="13" customFormat="1" ht="15" customHeight="1" thickBot="1">
      <c r="B24" s="15" t="s">
        <v>195</v>
      </c>
      <c r="C24" s="22">
        <v>16067463</v>
      </c>
      <c r="D24" s="220">
        <v>2.8000000000000001E-2</v>
      </c>
      <c r="E24" s="6"/>
      <c r="F24" s="22">
        <v>13821438</v>
      </c>
      <c r="G24" s="220">
        <v>2.7E-2</v>
      </c>
      <c r="H24" s="6"/>
      <c r="I24" s="266"/>
      <c r="J24" s="266"/>
      <c r="M24" s="21"/>
    </row>
    <row r="25" spans="2:13" s="13" customFormat="1" ht="15" customHeight="1" thickTop="1">
      <c r="B25" s="4" t="s">
        <v>121</v>
      </c>
      <c r="C25" s="36">
        <v>575465445</v>
      </c>
      <c r="D25" s="221">
        <v>1</v>
      </c>
      <c r="E25" s="6"/>
      <c r="F25" s="36">
        <v>506459633</v>
      </c>
      <c r="G25" s="221">
        <v>1</v>
      </c>
      <c r="H25" s="6"/>
      <c r="I25" s="266"/>
      <c r="J25" s="266"/>
      <c r="L25" s="23"/>
      <c r="M25" s="21"/>
    </row>
    <row r="26" spans="2:13" s="13" customFormat="1" ht="15" customHeight="1">
      <c r="C26" s="228">
        <v>0</v>
      </c>
      <c r="D26" s="228"/>
      <c r="E26" s="229"/>
      <c r="F26" s="228">
        <v>0</v>
      </c>
      <c r="H26" s="6"/>
      <c r="I26" s="266"/>
      <c r="J26" s="266"/>
    </row>
    <row r="27" spans="2:13" s="13" customFormat="1" ht="15" customHeight="1" thickBot="1">
      <c r="B27" s="255" t="s">
        <v>205</v>
      </c>
      <c r="C27" s="256" t="s">
        <v>277</v>
      </c>
      <c r="D27" s="256" t="s">
        <v>278</v>
      </c>
      <c r="E27" s="256" t="s">
        <v>104</v>
      </c>
      <c r="F27" s="257"/>
      <c r="G27" s="256" t="s">
        <v>122</v>
      </c>
      <c r="H27" s="6"/>
    </row>
    <row r="28" spans="2:13" s="13" customFormat="1" ht="15" customHeight="1">
      <c r="B28" s="258" t="s">
        <v>202</v>
      </c>
      <c r="C28" s="259">
        <v>524299</v>
      </c>
      <c r="D28" s="259">
        <v>535738</v>
      </c>
      <c r="E28" s="260">
        <v>-2.1000000000000001E-2</v>
      </c>
      <c r="F28" s="257"/>
      <c r="G28" s="261">
        <v>-11439</v>
      </c>
      <c r="I28" s="14"/>
    </row>
    <row r="29" spans="2:13" s="13" customFormat="1" ht="15" customHeight="1">
      <c r="B29" s="258" t="s">
        <v>203</v>
      </c>
      <c r="C29" s="259">
        <v>503656</v>
      </c>
      <c r="D29" s="259">
        <v>514218</v>
      </c>
      <c r="E29" s="260">
        <v>-2.1000000000000001E-2</v>
      </c>
      <c r="F29" s="257"/>
      <c r="G29" s="261">
        <v>-10562</v>
      </c>
      <c r="I29" s="14"/>
    </row>
    <row r="30" spans="2:13" s="13" customFormat="1" ht="15" customHeight="1">
      <c r="B30" s="258" t="s">
        <v>204</v>
      </c>
      <c r="C30" s="259">
        <v>435874</v>
      </c>
      <c r="D30" s="259">
        <v>443596</v>
      </c>
      <c r="E30" s="260">
        <v>-1.7000000000000001E-2</v>
      </c>
      <c r="F30" s="257"/>
      <c r="G30" s="261">
        <v>-7722</v>
      </c>
      <c r="I30" s="14"/>
    </row>
    <row r="31" spans="2:13" ht="15" customHeight="1">
      <c r="B31" s="258" t="s">
        <v>155</v>
      </c>
      <c r="C31" s="259">
        <v>120227</v>
      </c>
      <c r="D31" s="259">
        <v>124277</v>
      </c>
      <c r="E31" s="260">
        <v>-3.3000000000000002E-2</v>
      </c>
      <c r="F31" s="262"/>
      <c r="G31" s="261">
        <v>-4050</v>
      </c>
    </row>
    <row r="32" spans="2:13" ht="15" customHeight="1">
      <c r="C32" s="33"/>
      <c r="D32" s="33"/>
    </row>
    <row r="33" spans="2:11" ht="15" customHeight="1" thickBot="1">
      <c r="B33" s="263" t="s">
        <v>123</v>
      </c>
      <c r="C33" s="256" t="s">
        <v>277</v>
      </c>
      <c r="D33" s="256" t="s">
        <v>278</v>
      </c>
      <c r="E33" s="256" t="s">
        <v>104</v>
      </c>
      <c r="F33" s="257"/>
      <c r="G33" s="256" t="s">
        <v>122</v>
      </c>
    </row>
    <row r="34" spans="2:11" ht="15" customHeight="1">
      <c r="B34" s="258" t="s">
        <v>202</v>
      </c>
      <c r="C34" s="20">
        <v>2257165</v>
      </c>
      <c r="D34" s="20">
        <v>2207344</v>
      </c>
      <c r="E34" s="260">
        <v>2.3E-2</v>
      </c>
      <c r="F34" s="257"/>
      <c r="G34" s="261">
        <v>49821</v>
      </c>
    </row>
    <row r="35" spans="2:11" ht="15" customHeight="1">
      <c r="B35" s="258" t="s">
        <v>203</v>
      </c>
      <c r="C35" s="20">
        <v>2212631</v>
      </c>
      <c r="D35" s="20">
        <v>2162909</v>
      </c>
      <c r="E35" s="260">
        <v>2.3E-2</v>
      </c>
      <c r="F35" s="257"/>
      <c r="G35" s="261">
        <v>49722</v>
      </c>
    </row>
    <row r="37" spans="2:11" ht="15" customHeight="1">
      <c r="B37" s="26" t="s">
        <v>132</v>
      </c>
    </row>
    <row r="38" spans="2:11" ht="15" customHeight="1">
      <c r="B38" s="26"/>
    </row>
    <row r="39" spans="2:11" ht="13.5" thickBot="1">
      <c r="B39" s="24" t="s">
        <v>168</v>
      </c>
      <c r="C39" s="5" t="s">
        <v>277</v>
      </c>
      <c r="D39" s="5" t="s">
        <v>278</v>
      </c>
      <c r="E39" s="5" t="s">
        <v>104</v>
      </c>
    </row>
    <row r="40" spans="2:11" ht="13">
      <c r="B40" s="3" t="s">
        <v>101</v>
      </c>
      <c r="C40" s="20">
        <v>20730872</v>
      </c>
      <c r="D40" s="20">
        <v>17137411</v>
      </c>
      <c r="E40" s="8">
        <v>0</v>
      </c>
      <c r="J40" s="30"/>
      <c r="K40" s="30"/>
    </row>
    <row r="41" spans="2:11" ht="13">
      <c r="B41" s="3" t="s">
        <v>276</v>
      </c>
      <c r="C41" s="20">
        <v>7943754</v>
      </c>
      <c r="D41" s="20">
        <v>6526953</v>
      </c>
      <c r="E41" s="8">
        <v>0</v>
      </c>
      <c r="J41" s="30"/>
      <c r="K41" s="30"/>
    </row>
    <row r="42" spans="2:11" ht="13">
      <c r="B42" s="3" t="s">
        <v>221</v>
      </c>
      <c r="C42" s="20">
        <v>4213221</v>
      </c>
      <c r="D42" s="20">
        <v>6336097</v>
      </c>
      <c r="E42" s="8">
        <v>0</v>
      </c>
      <c r="J42" s="30"/>
      <c r="K42" s="30"/>
    </row>
    <row r="43" spans="2:11" ht="13">
      <c r="B43" s="3" t="s">
        <v>102</v>
      </c>
      <c r="C43" s="20">
        <v>1966052</v>
      </c>
      <c r="D43" s="20">
        <v>896583</v>
      </c>
      <c r="E43" s="8">
        <v>0</v>
      </c>
      <c r="J43" s="30"/>
      <c r="K43" s="30"/>
    </row>
    <row r="44" spans="2:11" ht="13">
      <c r="B44" s="4" t="s">
        <v>17</v>
      </c>
      <c r="C44" s="36">
        <v>34853899</v>
      </c>
      <c r="D44" s="36">
        <v>30897044</v>
      </c>
      <c r="E44" s="10">
        <v>0</v>
      </c>
      <c r="J44" s="31"/>
      <c r="K44" s="30"/>
    </row>
    <row r="45" spans="2:11" ht="15" customHeight="1">
      <c r="C45" s="28"/>
      <c r="D45" s="28"/>
    </row>
    <row r="46" spans="2:11" ht="15" customHeight="1">
      <c r="C46" s="27"/>
      <c r="D46" s="27"/>
      <c r="G46" s="27"/>
    </row>
    <row r="50" spans="2:3" ht="15" customHeight="1">
      <c r="B50" s="3"/>
      <c r="C50" s="29"/>
    </row>
    <row r="51" spans="2:3" ht="15" customHeight="1">
      <c r="B51" s="3"/>
      <c r="C51" s="29"/>
    </row>
    <row r="52" spans="2:3" ht="15" customHeight="1">
      <c r="B52" s="3"/>
      <c r="C52" s="29"/>
    </row>
  </sheetData>
  <mergeCells count="13">
    <mergeCell ref="I21:I22"/>
    <mergeCell ref="J21:J22"/>
    <mergeCell ref="I23:I24"/>
    <mergeCell ref="J23:J24"/>
    <mergeCell ref="I25:I26"/>
    <mergeCell ref="J25:J26"/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topLeftCell="B36" workbookViewId="0">
      <selection activeCell="H9" sqref="H9"/>
    </sheetView>
  </sheetViews>
  <sheetFormatPr baseColWidth="10" defaultColWidth="11.453125" defaultRowHeight="13"/>
  <cols>
    <col min="1" max="1" width="11.453125" style="6"/>
    <col min="2" max="2" width="25.26953125" style="6" bestFit="1" customWidth="1"/>
    <col min="3" max="4" width="12" style="6" bestFit="1" customWidth="1"/>
    <col min="5" max="9" width="11.453125" style="6"/>
    <col min="10" max="10" width="68.26953125" style="6" bestFit="1" customWidth="1"/>
    <col min="11" max="11" width="12.26953125" style="6" bestFit="1" customWidth="1"/>
    <col min="12" max="16384" width="11.453125" style="6"/>
  </cols>
  <sheetData>
    <row r="1" spans="2:13">
      <c r="B1" s="11" t="s">
        <v>188</v>
      </c>
    </row>
    <row r="3" spans="2:13" ht="13.5" thickBot="1">
      <c r="B3" s="62" t="s">
        <v>167</v>
      </c>
      <c r="C3" s="5" t="s">
        <v>277</v>
      </c>
      <c r="D3" s="5" t="s">
        <v>278</v>
      </c>
      <c r="E3" s="5" t="s">
        <v>104</v>
      </c>
      <c r="G3" s="5" t="s">
        <v>264</v>
      </c>
    </row>
    <row r="4" spans="2:13">
      <c r="B4" s="32" t="s">
        <v>206</v>
      </c>
      <c r="C4" s="20">
        <v>540270195</v>
      </c>
      <c r="D4" s="20">
        <v>475494190</v>
      </c>
      <c r="E4" s="8">
        <v>0.13600000000000001</v>
      </c>
      <c r="G4" s="7">
        <v>64776005</v>
      </c>
      <c r="J4" s="34"/>
      <c r="K4" s="35"/>
      <c r="L4" s="35"/>
      <c r="M4" s="35"/>
    </row>
    <row r="5" spans="2:13">
      <c r="B5" s="32" t="s">
        <v>207</v>
      </c>
      <c r="C5" s="20">
        <v>898163</v>
      </c>
      <c r="D5" s="20">
        <v>606007</v>
      </c>
      <c r="E5" s="8">
        <v>0.48199999999999998</v>
      </c>
      <c r="F5" s="25"/>
      <c r="G5" s="7">
        <v>292156</v>
      </c>
      <c r="J5" s="34"/>
      <c r="K5" s="35"/>
      <c r="L5" s="35"/>
      <c r="M5" s="35"/>
    </row>
    <row r="6" spans="2:13">
      <c r="B6" s="32" t="s">
        <v>197</v>
      </c>
      <c r="C6" s="20">
        <v>-257403965</v>
      </c>
      <c r="D6" s="20">
        <v>-219944218</v>
      </c>
      <c r="E6" s="8">
        <v>0.17</v>
      </c>
      <c r="G6" s="7">
        <v>-37459747</v>
      </c>
      <c r="J6" s="34"/>
      <c r="K6" s="35"/>
      <c r="L6" s="35"/>
      <c r="M6" s="35"/>
    </row>
    <row r="7" spans="2:13" s="11" customFormat="1">
      <c r="B7" s="63" t="s">
        <v>114</v>
      </c>
      <c r="C7" s="209">
        <v>283764393</v>
      </c>
      <c r="D7" s="209">
        <v>256155979</v>
      </c>
      <c r="E7" s="10">
        <v>0.108</v>
      </c>
      <c r="G7" s="9">
        <v>27608414</v>
      </c>
      <c r="J7" s="37"/>
      <c r="K7" s="38"/>
      <c r="L7" s="38"/>
      <c r="M7" s="38"/>
    </row>
    <row r="8" spans="2:13">
      <c r="B8" s="32" t="s">
        <v>6</v>
      </c>
      <c r="C8" s="20">
        <v>-72764097</v>
      </c>
      <c r="D8" s="20">
        <v>-67120199</v>
      </c>
      <c r="E8" s="8">
        <v>8.4000000000000005E-2</v>
      </c>
      <c r="G8" s="7">
        <v>-5643898</v>
      </c>
      <c r="J8" s="34"/>
      <c r="K8" s="35"/>
      <c r="L8" s="35"/>
      <c r="M8" s="35"/>
    </row>
    <row r="9" spans="2:13" s="11" customFormat="1">
      <c r="B9" s="63" t="s">
        <v>198</v>
      </c>
      <c r="C9" s="209">
        <v>211000296</v>
      </c>
      <c r="D9" s="209">
        <v>189035780</v>
      </c>
      <c r="E9" s="10">
        <v>0.11600000000000001</v>
      </c>
      <c r="G9" s="9">
        <v>21964516</v>
      </c>
      <c r="J9" s="37"/>
      <c r="K9" s="38"/>
      <c r="L9" s="38"/>
      <c r="M9" s="38"/>
    </row>
    <row r="10" spans="2:13">
      <c r="B10" s="32" t="s">
        <v>208</v>
      </c>
      <c r="C10" s="20">
        <v>-1094059</v>
      </c>
      <c r="D10" s="20">
        <v>3687752</v>
      </c>
      <c r="E10" s="8" t="s">
        <v>249</v>
      </c>
      <c r="F10" s="25"/>
      <c r="G10" s="7">
        <v>-4781811</v>
      </c>
      <c r="J10" s="34"/>
      <c r="K10" s="35"/>
      <c r="L10" s="35"/>
      <c r="M10" s="35"/>
    </row>
    <row r="11" spans="2:13">
      <c r="B11" s="32" t="s">
        <v>200</v>
      </c>
      <c r="C11" s="20">
        <v>-131459995</v>
      </c>
      <c r="D11" s="20">
        <v>-76921617</v>
      </c>
      <c r="E11" s="8">
        <v>0.70899999999999996</v>
      </c>
      <c r="G11" s="7">
        <v>-54538378</v>
      </c>
      <c r="J11" s="34"/>
      <c r="K11" s="35"/>
      <c r="L11" s="35"/>
      <c r="M11" s="35"/>
    </row>
    <row r="12" spans="2:13">
      <c r="B12" s="32" t="s">
        <v>154</v>
      </c>
      <c r="C12" s="20">
        <v>2935457</v>
      </c>
      <c r="D12" s="20">
        <v>-19007029</v>
      </c>
      <c r="E12" s="8">
        <v>-1.1539999999999999</v>
      </c>
      <c r="G12" s="7">
        <v>21942486</v>
      </c>
      <c r="J12" s="34"/>
      <c r="K12" s="35"/>
      <c r="L12" s="35"/>
      <c r="M12" s="35"/>
    </row>
    <row r="13" spans="2:13">
      <c r="B13" s="32" t="s">
        <v>262</v>
      </c>
      <c r="C13" s="20">
        <v>-2140</v>
      </c>
      <c r="D13" s="20">
        <v>-2005</v>
      </c>
      <c r="E13" s="8">
        <v>6.7000000000000004E-2</v>
      </c>
      <c r="G13" s="7">
        <v>-135</v>
      </c>
      <c r="J13" s="34"/>
      <c r="K13" s="35"/>
      <c r="L13" s="35"/>
      <c r="M13" s="35"/>
    </row>
    <row r="14" spans="2:13" s="11" customFormat="1">
      <c r="B14" s="63" t="s">
        <v>201</v>
      </c>
      <c r="C14" s="209">
        <v>81379559</v>
      </c>
      <c r="D14" s="209">
        <v>96792881</v>
      </c>
      <c r="E14" s="10">
        <v>-0.159</v>
      </c>
      <c r="G14" s="9">
        <v>-15413322</v>
      </c>
      <c r="J14" s="37"/>
      <c r="K14" s="38"/>
      <c r="L14" s="38"/>
      <c r="M14" s="38"/>
    </row>
    <row r="15" spans="2:13">
      <c r="C15" s="171"/>
      <c r="D15" s="171"/>
      <c r="J15" s="34"/>
      <c r="M15" s="35"/>
    </row>
    <row r="16" spans="2:13">
      <c r="C16" s="35"/>
      <c r="D16" s="35"/>
      <c r="J16" s="34"/>
    </row>
    <row r="17" spans="2:10">
      <c r="B17" s="11" t="s">
        <v>189</v>
      </c>
      <c r="J17" s="34"/>
    </row>
    <row r="18" spans="2:10">
      <c r="J18" s="34"/>
    </row>
    <row r="19" spans="2:10" ht="13.5" thickBot="1">
      <c r="B19" s="62" t="s">
        <v>167</v>
      </c>
      <c r="C19" s="5" t="s">
        <v>277</v>
      </c>
      <c r="D19" s="5" t="s">
        <v>278</v>
      </c>
      <c r="E19" s="5" t="s">
        <v>104</v>
      </c>
      <c r="G19" s="5" t="s">
        <v>264</v>
      </c>
    </row>
    <row r="20" spans="2:10">
      <c r="B20" s="32" t="s">
        <v>206</v>
      </c>
      <c r="C20" s="20">
        <v>35195250</v>
      </c>
      <c r="D20" s="20">
        <v>30965443</v>
      </c>
      <c r="E20" s="8">
        <v>0.13700000000000001</v>
      </c>
      <c r="G20" s="7">
        <v>4229807</v>
      </c>
    </row>
    <row r="21" spans="2:10">
      <c r="B21" s="32" t="s">
        <v>207</v>
      </c>
      <c r="C21" s="20">
        <v>6002529</v>
      </c>
      <c r="D21" s="20">
        <v>4615666</v>
      </c>
      <c r="E21" s="8">
        <v>0.3</v>
      </c>
      <c r="G21" s="7">
        <v>1386863</v>
      </c>
    </row>
    <row r="22" spans="2:10">
      <c r="B22" s="32" t="s">
        <v>197</v>
      </c>
      <c r="C22" s="20">
        <v>-34200667</v>
      </c>
      <c r="D22" s="20">
        <v>-28918697</v>
      </c>
      <c r="E22" s="8">
        <v>0.183</v>
      </c>
      <c r="G22" s="7">
        <v>-5281970</v>
      </c>
    </row>
    <row r="23" spans="2:10">
      <c r="B23" s="63" t="s">
        <v>114</v>
      </c>
      <c r="C23" s="209">
        <v>6997112</v>
      </c>
      <c r="D23" s="209">
        <v>6662412</v>
      </c>
      <c r="E23" s="10">
        <v>0.05</v>
      </c>
      <c r="F23" s="11"/>
      <c r="G23" s="9">
        <v>334700</v>
      </c>
    </row>
    <row r="24" spans="2:10">
      <c r="B24" s="32" t="s">
        <v>6</v>
      </c>
      <c r="C24" s="20">
        <v>-2091863</v>
      </c>
      <c r="D24" s="20">
        <v>-2119231</v>
      </c>
      <c r="E24" s="8">
        <v>-1.2999999999999999E-2</v>
      </c>
      <c r="G24" s="7">
        <v>27368</v>
      </c>
    </row>
    <row r="25" spans="2:10">
      <c r="B25" s="63" t="s">
        <v>198</v>
      </c>
      <c r="C25" s="209">
        <v>4905249</v>
      </c>
      <c r="D25" s="209">
        <v>4543181</v>
      </c>
      <c r="E25" s="10">
        <v>0.08</v>
      </c>
      <c r="F25" s="11"/>
      <c r="G25" s="9">
        <v>362068</v>
      </c>
    </row>
    <row r="26" spans="2:10">
      <c r="B26" s="32" t="s">
        <v>208</v>
      </c>
      <c r="C26" s="20">
        <v>-383505</v>
      </c>
      <c r="D26" s="20">
        <v>-13642</v>
      </c>
      <c r="E26" s="8">
        <v>27.111999999999998</v>
      </c>
      <c r="G26" s="7">
        <v>-369863</v>
      </c>
    </row>
    <row r="27" spans="2:10">
      <c r="B27" s="32" t="s">
        <v>200</v>
      </c>
      <c r="C27" s="20">
        <v>-295495</v>
      </c>
      <c r="D27" s="20">
        <v>-22034</v>
      </c>
      <c r="E27" s="8">
        <v>12.411</v>
      </c>
      <c r="G27" s="7">
        <v>-273461</v>
      </c>
    </row>
    <row r="28" spans="2:10">
      <c r="B28" s="32" t="s">
        <v>154</v>
      </c>
      <c r="C28" s="20">
        <v>-357074</v>
      </c>
      <c r="D28" s="20">
        <v>-655857</v>
      </c>
      <c r="E28" s="8">
        <v>-0.45600000000000002</v>
      </c>
      <c r="G28" s="7">
        <v>298783</v>
      </c>
    </row>
    <row r="29" spans="2:10">
      <c r="B29" s="63" t="s">
        <v>201</v>
      </c>
      <c r="C29" s="209">
        <v>3869175</v>
      </c>
      <c r="D29" s="209">
        <v>3851648</v>
      </c>
      <c r="E29" s="10">
        <v>5.0000000000000001E-3</v>
      </c>
      <c r="F29" s="11"/>
      <c r="G29" s="9">
        <v>17527</v>
      </c>
    </row>
    <row r="31" spans="2:10">
      <c r="C31" s="23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53125" defaultRowHeight="15" customHeight="1"/>
  <cols>
    <col min="1" max="1" width="4" style="40" customWidth="1"/>
    <col min="2" max="2" width="25.26953125" style="40" bestFit="1" customWidth="1"/>
    <col min="3" max="16384" width="11.453125" style="40"/>
  </cols>
  <sheetData>
    <row r="1" spans="1:14" ht="15" customHeight="1">
      <c r="A1" s="39" t="s">
        <v>130</v>
      </c>
    </row>
    <row r="3" spans="1:14" ht="15" customHeight="1" thickBot="1">
      <c r="B3" s="24" t="s">
        <v>167</v>
      </c>
      <c r="C3" s="5" t="s">
        <v>263</v>
      </c>
      <c r="D3" s="5" t="s">
        <v>256</v>
      </c>
      <c r="E3" s="5" t="s">
        <v>104</v>
      </c>
      <c r="F3" s="6"/>
      <c r="G3" s="5" t="s">
        <v>257</v>
      </c>
    </row>
    <row r="4" spans="1:14" ht="15" customHeight="1">
      <c r="B4" s="3" t="s">
        <v>103</v>
      </c>
      <c r="C4" s="208">
        <v>129721186</v>
      </c>
      <c r="D4" s="208">
        <v>129721186</v>
      </c>
      <c r="E4" s="8">
        <f>+ROUND(G4/D4,3)</f>
        <v>0</v>
      </c>
      <c r="F4" s="6"/>
      <c r="G4" s="7">
        <f>+C4-D4</f>
        <v>0</v>
      </c>
    </row>
    <row r="5" spans="1:14" s="41" customFormat="1" ht="15" customHeight="1">
      <c r="B5" s="3" t="s">
        <v>113</v>
      </c>
      <c r="C5" s="208">
        <v>-77210262</v>
      </c>
      <c r="D5" s="208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41" customFormat="1" ht="15" customHeight="1">
      <c r="B6" s="4" t="s">
        <v>114</v>
      </c>
      <c r="C6" s="239">
        <f>SUM(C4:C5)</f>
        <v>52510924</v>
      </c>
      <c r="D6" s="239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41" customFormat="1" ht="15" customHeight="1">
      <c r="B7" s="3" t="s">
        <v>115</v>
      </c>
      <c r="C7" s="208">
        <v>-17417464</v>
      </c>
      <c r="D7" s="208">
        <v>-17417464</v>
      </c>
      <c r="E7" s="8">
        <f t="shared" si="0"/>
        <v>0</v>
      </c>
      <c r="F7" s="6"/>
      <c r="G7" s="7">
        <f t="shared" si="1"/>
        <v>0</v>
      </c>
      <c r="L7" s="29"/>
      <c r="M7" s="29"/>
      <c r="N7" s="42"/>
    </row>
    <row r="8" spans="1:14" s="41" customFormat="1" ht="15" customHeight="1">
      <c r="B8" s="4" t="s">
        <v>116</v>
      </c>
      <c r="C8" s="239">
        <f>+C6+C7</f>
        <v>35093460</v>
      </c>
      <c r="D8" s="239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41" customFormat="1" ht="15" customHeight="1">
      <c r="B9" s="3" t="s">
        <v>220</v>
      </c>
      <c r="C9" s="208">
        <v>-2093189</v>
      </c>
      <c r="D9" s="208">
        <v>-2093189</v>
      </c>
      <c r="E9" s="8">
        <f t="shared" si="0"/>
        <v>0</v>
      </c>
      <c r="F9" s="64"/>
      <c r="G9" s="7">
        <f t="shared" si="1"/>
        <v>0</v>
      </c>
    </row>
    <row r="10" spans="1:14" s="41" customFormat="1" ht="15" customHeight="1">
      <c r="B10" s="3" t="s">
        <v>255</v>
      </c>
      <c r="C10" s="208">
        <v>-34520</v>
      </c>
      <c r="D10" s="208">
        <v>-34520</v>
      </c>
      <c r="E10" s="8" t="s">
        <v>253</v>
      </c>
      <c r="F10" s="64"/>
      <c r="G10" s="7">
        <f t="shared" si="1"/>
        <v>0</v>
      </c>
    </row>
    <row r="11" spans="1:14" s="41" customFormat="1" ht="15" customHeight="1">
      <c r="B11" s="3" t="s">
        <v>117</v>
      </c>
      <c r="C11" s="208">
        <v>-14939258</v>
      </c>
      <c r="D11" s="208">
        <v>-14939258</v>
      </c>
      <c r="E11" s="8">
        <f t="shared" si="0"/>
        <v>0</v>
      </c>
      <c r="F11" s="6"/>
      <c r="G11" s="7">
        <f t="shared" si="1"/>
        <v>0</v>
      </c>
    </row>
    <row r="12" spans="1:14" s="41" customFormat="1" ht="15" customHeight="1">
      <c r="B12" s="3" t="s">
        <v>154</v>
      </c>
      <c r="C12" s="208">
        <v>-2523215</v>
      </c>
      <c r="D12" s="208">
        <v>-2523215</v>
      </c>
      <c r="E12" s="8">
        <f t="shared" si="0"/>
        <v>0</v>
      </c>
      <c r="F12" s="6"/>
      <c r="G12" s="7">
        <f t="shared" si="1"/>
        <v>0</v>
      </c>
    </row>
    <row r="13" spans="1:14" s="41" customFormat="1" ht="15" customHeight="1">
      <c r="B13" s="3" t="s">
        <v>248</v>
      </c>
      <c r="C13" s="208">
        <v>7324842</v>
      </c>
      <c r="D13" s="208">
        <v>7324842</v>
      </c>
      <c r="E13" s="8">
        <f t="shared" si="0"/>
        <v>0</v>
      </c>
      <c r="F13" s="6"/>
      <c r="G13" s="7">
        <f t="shared" si="1"/>
        <v>0</v>
      </c>
    </row>
    <row r="14" spans="1:14" s="41" customFormat="1" ht="15" customHeight="1">
      <c r="B14" s="4" t="s">
        <v>118</v>
      </c>
      <c r="C14" s="209">
        <v>26175218</v>
      </c>
      <c r="D14" s="209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41" customFormat="1" ht="15" customHeight="1">
      <c r="C15" s="36"/>
    </row>
    <row r="16" spans="1:14" s="41" customFormat="1" ht="15" customHeight="1"/>
    <row r="17" s="41" customFormat="1" ht="15" customHeight="1"/>
    <row r="18" s="41" customFormat="1" ht="15" customHeight="1"/>
    <row r="19" s="41" customFormat="1" ht="15" customHeight="1"/>
    <row r="20" s="41" customFormat="1" ht="15" customHeight="1"/>
    <row r="21" s="41" customFormat="1" ht="15" customHeight="1"/>
    <row r="22" s="41" customFormat="1" ht="15" customHeight="1"/>
    <row r="23" s="41" customFormat="1" ht="15" customHeight="1"/>
    <row r="24" s="41" customFormat="1" ht="15" customHeight="1"/>
    <row r="25" s="41" customFormat="1" ht="15" customHeight="1"/>
    <row r="26" s="41" customFormat="1" ht="15" customHeight="1"/>
    <row r="27" s="41" customFormat="1" ht="15" customHeight="1"/>
    <row r="28" s="4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C4" sqref="C4"/>
    </sheetView>
  </sheetViews>
  <sheetFormatPr baseColWidth="10" defaultColWidth="11.453125" defaultRowHeight="13"/>
  <cols>
    <col min="1" max="1" width="4" style="40" customWidth="1"/>
    <col min="2" max="2" width="25.26953125" style="40" bestFit="1" customWidth="1"/>
    <col min="3" max="16384" width="11.453125" style="40"/>
  </cols>
  <sheetData>
    <row r="1" spans="1:14" ht="15" customHeight="1">
      <c r="A1" s="39" t="s">
        <v>130</v>
      </c>
    </row>
    <row r="3" spans="1:14" ht="13.5" thickBot="1">
      <c r="B3" s="1" t="s">
        <v>167</v>
      </c>
      <c r="C3" s="247" t="s">
        <v>266</v>
      </c>
      <c r="D3" s="247" t="s">
        <v>265</v>
      </c>
      <c r="E3" s="247" t="s">
        <v>104</v>
      </c>
      <c r="F3" s="6"/>
      <c r="G3" s="247" t="s">
        <v>267</v>
      </c>
    </row>
    <row r="4" spans="1:14" ht="15" customHeight="1">
      <c r="B4" s="3" t="s">
        <v>103</v>
      </c>
      <c r="C4" s="208">
        <f>+Resultado!F5</f>
        <v>0</v>
      </c>
      <c r="D4" s="208">
        <f>+Resultado!G5</f>
        <v>0</v>
      </c>
      <c r="E4" s="8" t="e">
        <f>+ROUND(G4/D4,3)</f>
        <v>#DIV/0!</v>
      </c>
      <c r="F4" s="6"/>
      <c r="G4" s="7">
        <f>+C4-D4</f>
        <v>0</v>
      </c>
    </row>
    <row r="5" spans="1:14" s="41" customFormat="1" ht="15" customHeight="1">
      <c r="B5" s="3" t="s">
        <v>113</v>
      </c>
      <c r="C5" s="208">
        <f>+Resultado!F6+Resultado!F7+Resultado!F10</f>
        <v>0</v>
      </c>
      <c r="D5" s="208">
        <f>+Resultado!G6+Resultado!G7+Resultado!G10</f>
        <v>0</v>
      </c>
      <c r="E5" s="8" t="e">
        <f t="shared" ref="E5:E14" si="0">+ROUND(G5/D5,3)</f>
        <v>#DIV/0!</v>
      </c>
      <c r="F5" s="6"/>
      <c r="G5" s="7">
        <f t="shared" ref="G5:G14" si="1">+C5-D5</f>
        <v>0</v>
      </c>
    </row>
    <row r="6" spans="1:14" s="41" customFormat="1" ht="15" customHeight="1">
      <c r="B6" s="4" t="s">
        <v>114</v>
      </c>
      <c r="C6" s="239">
        <f>SUM(C4:C5)</f>
        <v>0</v>
      </c>
      <c r="D6" s="239">
        <f>SUM(D4:D5)</f>
        <v>0</v>
      </c>
      <c r="E6" s="10" t="e">
        <f t="shared" si="0"/>
        <v>#DIV/0!</v>
      </c>
      <c r="F6" s="11"/>
      <c r="G6" s="9">
        <f t="shared" si="1"/>
        <v>0</v>
      </c>
    </row>
    <row r="7" spans="1:14" s="41" customFormat="1" ht="15" customHeight="1">
      <c r="B7" s="3" t="s">
        <v>115</v>
      </c>
      <c r="C7" s="208">
        <f>+Resultado!F8</f>
        <v>0</v>
      </c>
      <c r="D7" s="208">
        <f>+Resultado!G8</f>
        <v>0</v>
      </c>
      <c r="E7" s="8" t="e">
        <f t="shared" si="0"/>
        <v>#DIV/0!</v>
      </c>
      <c r="F7" s="6"/>
      <c r="G7" s="7">
        <f t="shared" si="1"/>
        <v>0</v>
      </c>
      <c r="L7" s="29"/>
      <c r="M7" s="29"/>
      <c r="N7" s="42"/>
    </row>
    <row r="8" spans="1:14" s="41" customFormat="1" ht="15" customHeight="1">
      <c r="B8" s="4" t="s">
        <v>116</v>
      </c>
      <c r="C8" s="239">
        <f>+C6+C7</f>
        <v>0</v>
      </c>
      <c r="D8" s="239">
        <f>+D6+D7</f>
        <v>0</v>
      </c>
      <c r="E8" s="10" t="e">
        <f t="shared" si="0"/>
        <v>#DIV/0!</v>
      </c>
      <c r="F8" s="11"/>
      <c r="G8" s="9">
        <f t="shared" si="1"/>
        <v>0</v>
      </c>
    </row>
    <row r="9" spans="1:14" s="41" customFormat="1" ht="15" customHeight="1">
      <c r="B9" s="3" t="s">
        <v>220</v>
      </c>
      <c r="C9" s="208">
        <f>+Resultado!F11</f>
        <v>0</v>
      </c>
      <c r="D9" s="208">
        <f>+Resultado!G11</f>
        <v>0</v>
      </c>
      <c r="E9" s="8" t="e">
        <f t="shared" si="0"/>
        <v>#DIV/0!</v>
      </c>
      <c r="F9" s="64"/>
      <c r="G9" s="7">
        <f t="shared" si="1"/>
        <v>0</v>
      </c>
    </row>
    <row r="10" spans="1:14" s="41" customFormat="1" ht="15" hidden="1" customHeight="1">
      <c r="B10" s="3" t="s">
        <v>255</v>
      </c>
      <c r="C10" s="208">
        <f>+[2]Resultado!D9</f>
        <v>0</v>
      </c>
      <c r="D10" s="208">
        <f>+[2]Resultado!E9</f>
        <v>0</v>
      </c>
      <c r="E10" s="8" t="e">
        <f t="shared" si="0"/>
        <v>#DIV/0!</v>
      </c>
      <c r="F10" s="64"/>
      <c r="G10" s="7">
        <f t="shared" si="1"/>
        <v>0</v>
      </c>
    </row>
    <row r="11" spans="1:14" s="41" customFormat="1" ht="15" customHeight="1">
      <c r="B11" s="3" t="s">
        <v>117</v>
      </c>
      <c r="C11" s="208">
        <f>+Resultado!F13+Resultado!F14+Resultado!F15+Resultado!F16</f>
        <v>0</v>
      </c>
      <c r="D11" s="208">
        <f>+Resultado!G13+Resultado!G14+Resultado!G15+Resultado!G16</f>
        <v>0</v>
      </c>
      <c r="E11" s="8" t="e">
        <f t="shared" si="0"/>
        <v>#DIV/0!</v>
      </c>
      <c r="F11" s="6"/>
      <c r="G11" s="7">
        <f t="shared" si="1"/>
        <v>0</v>
      </c>
    </row>
    <row r="12" spans="1:14" s="41" customFormat="1" ht="15" customHeight="1">
      <c r="B12" s="3" t="s">
        <v>154</v>
      </c>
      <c r="C12" s="208">
        <f>Resultado!F19</f>
        <v>0</v>
      </c>
      <c r="D12" s="208">
        <f>Resultado!G19</f>
        <v>0</v>
      </c>
      <c r="E12" s="8" t="e">
        <f t="shared" si="0"/>
        <v>#DIV/0!</v>
      </c>
      <c r="F12" s="6"/>
      <c r="G12" s="7">
        <f t="shared" si="1"/>
        <v>0</v>
      </c>
    </row>
    <row r="13" spans="1:14" s="41" customFormat="1" ht="15" customHeight="1">
      <c r="B13" s="3" t="s">
        <v>248</v>
      </c>
      <c r="C13" s="208">
        <v>0</v>
      </c>
      <c r="D13" s="208">
        <f>+[2]Resultado!G21</f>
        <v>3088851</v>
      </c>
      <c r="E13" s="8">
        <f t="shared" si="0"/>
        <v>-1</v>
      </c>
      <c r="F13" s="6"/>
      <c r="G13" s="7">
        <f t="shared" si="1"/>
        <v>-3088851</v>
      </c>
    </row>
    <row r="14" spans="1:14" s="41" customFormat="1" ht="15" customHeight="1">
      <c r="B14" s="4" t="s">
        <v>118</v>
      </c>
      <c r="C14" s="209">
        <f>+Resultado!F25</f>
        <v>0</v>
      </c>
      <c r="D14" s="209">
        <f>+Resultado!G25</f>
        <v>0</v>
      </c>
      <c r="E14" s="10" t="e">
        <f t="shared" si="0"/>
        <v>#DIV/0!</v>
      </c>
      <c r="F14" s="11"/>
      <c r="G14" s="9">
        <f t="shared" si="1"/>
        <v>0</v>
      </c>
    </row>
    <row r="15" spans="1:14" s="41" customFormat="1" ht="15" customHeight="1">
      <c r="C15" s="36"/>
    </row>
    <row r="16" spans="1:14" s="41" customFormat="1" ht="15" customHeight="1"/>
    <row r="17" s="41" customFormat="1" ht="15" customHeight="1"/>
    <row r="18" s="41" customFormat="1" ht="15" customHeight="1"/>
    <row r="19" s="41" customFormat="1" ht="15" customHeight="1"/>
    <row r="20" s="41" customFormat="1" ht="15" customHeight="1"/>
    <row r="21" s="41" customFormat="1" ht="15" customHeight="1"/>
    <row r="22" s="41" customFormat="1" ht="15" customHeight="1"/>
    <row r="23" s="41" customFormat="1" ht="15" customHeight="1"/>
    <row r="24" s="41" customFormat="1" ht="15" customHeight="1"/>
    <row r="25" s="41" customFormat="1" ht="15" customHeight="1"/>
    <row r="26" s="41" customFormat="1" ht="15" customHeight="1"/>
    <row r="27" s="41" customFormat="1" ht="15" customHeight="1"/>
    <row r="28" s="41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E30"/>
  <sheetViews>
    <sheetView showGridLines="0" topLeftCell="A14" workbookViewId="0">
      <selection activeCell="H24" sqref="H24"/>
    </sheetView>
  </sheetViews>
  <sheetFormatPr baseColWidth="10" defaultColWidth="11.453125" defaultRowHeight="15" customHeight="1"/>
  <cols>
    <col min="1" max="1" width="3.81640625" style="6" customWidth="1"/>
    <col min="2" max="2" width="49.453125" style="6" customWidth="1"/>
    <col min="3" max="4" width="13.7265625" style="6" customWidth="1"/>
    <col min="5" max="5" width="9.26953125" style="6" customWidth="1"/>
    <col min="6" max="16384" width="11.453125" style="6"/>
  </cols>
  <sheetData>
    <row r="3" spans="2:5" ht="15" customHeight="1" thickBot="1">
      <c r="B3" s="19" t="s">
        <v>105</v>
      </c>
      <c r="C3" s="5" t="s">
        <v>277</v>
      </c>
      <c r="D3" s="5" t="s">
        <v>261</v>
      </c>
      <c r="E3" s="19" t="s">
        <v>104</v>
      </c>
    </row>
    <row r="4" spans="2:5" ht="12.75" customHeight="1">
      <c r="B4" s="3" t="s">
        <v>2</v>
      </c>
      <c r="C4" s="230">
        <v>324838124</v>
      </c>
      <c r="D4" s="230">
        <v>283854689</v>
      </c>
      <c r="E4" s="8">
        <v>0.14399999999999999</v>
      </c>
    </row>
    <row r="5" spans="2:5" ht="12.75" customHeight="1">
      <c r="B5" s="3" t="s">
        <v>3</v>
      </c>
      <c r="C5" s="230">
        <v>2054511436</v>
      </c>
      <c r="D5" s="230">
        <v>1945366921</v>
      </c>
      <c r="E5" s="8">
        <v>5.6000000000000001E-2</v>
      </c>
    </row>
    <row r="6" spans="2:5" ht="12.75" customHeight="1">
      <c r="B6" s="4" t="s">
        <v>15</v>
      </c>
      <c r="C6" s="231">
        <v>2379349560</v>
      </c>
      <c r="D6" s="231">
        <v>2229221610</v>
      </c>
      <c r="E6" s="10">
        <v>6.7000000000000004E-2</v>
      </c>
    </row>
    <row r="7" spans="2:5" ht="12.75" customHeight="1">
      <c r="B7" s="19" t="s">
        <v>135</v>
      </c>
      <c r="C7" s="232"/>
      <c r="D7" s="232"/>
      <c r="E7" s="43"/>
    </row>
    <row r="8" spans="2:5" ht="12.75" customHeight="1">
      <c r="B8" s="3" t="s">
        <v>0</v>
      </c>
      <c r="C8" s="230">
        <v>265797147</v>
      </c>
      <c r="D8" s="230">
        <v>248642211</v>
      </c>
      <c r="E8" s="8">
        <v>6.9000000000000006E-2</v>
      </c>
    </row>
    <row r="9" spans="2:5" ht="12.75" customHeight="1">
      <c r="B9" s="3" t="s">
        <v>1</v>
      </c>
      <c r="C9" s="230">
        <v>1274661314</v>
      </c>
      <c r="D9" s="230">
        <v>1138031686</v>
      </c>
      <c r="E9" s="8">
        <v>0.12</v>
      </c>
    </row>
    <row r="10" spans="2:5" ht="12.75" customHeight="1">
      <c r="B10" s="4" t="s">
        <v>16</v>
      </c>
      <c r="C10" s="231">
        <v>1540458461</v>
      </c>
      <c r="D10" s="231">
        <v>1386673897</v>
      </c>
      <c r="E10" s="10">
        <v>0.111</v>
      </c>
    </row>
    <row r="11" spans="2:5" ht="12.75" customHeight="1">
      <c r="C11" s="232"/>
      <c r="D11" s="232"/>
      <c r="E11" s="43"/>
    </row>
    <row r="12" spans="2:5" ht="12.75" customHeight="1">
      <c r="B12" s="3" t="s">
        <v>21</v>
      </c>
      <c r="C12" s="230">
        <v>838861526</v>
      </c>
      <c r="D12" s="230">
        <v>842520215</v>
      </c>
      <c r="E12" s="8">
        <v>-4.0000000000000001E-3</v>
      </c>
    </row>
    <row r="13" spans="2:5" ht="12.75" customHeight="1">
      <c r="B13" s="3" t="s">
        <v>22</v>
      </c>
      <c r="C13" s="230">
        <v>29573</v>
      </c>
      <c r="D13" s="230">
        <v>27498</v>
      </c>
      <c r="E13" s="8">
        <v>7.4999999999999997E-2</v>
      </c>
    </row>
    <row r="14" spans="2:5" ht="12.75" customHeight="1">
      <c r="B14" s="4" t="s">
        <v>133</v>
      </c>
      <c r="C14" s="231">
        <v>838891099</v>
      </c>
      <c r="D14" s="231">
        <v>842547713</v>
      </c>
      <c r="E14" s="10">
        <v>-4.0000000000000001E-3</v>
      </c>
    </row>
    <row r="15" spans="2:5" ht="12.75" customHeight="1">
      <c r="B15" s="4" t="s">
        <v>106</v>
      </c>
      <c r="C15" s="231">
        <v>2379349560</v>
      </c>
      <c r="D15" s="231">
        <v>2229221610</v>
      </c>
      <c r="E15" s="10">
        <v>6.7000000000000004E-2</v>
      </c>
    </row>
    <row r="17" spans="2:5" ht="15" customHeight="1">
      <c r="C17" s="218">
        <v>0</v>
      </c>
      <c r="D17" s="218">
        <v>0</v>
      </c>
    </row>
    <row r="20" spans="2:5" ht="15" customHeight="1" thickBot="1">
      <c r="B20" s="263" t="s">
        <v>169</v>
      </c>
      <c r="C20" s="256"/>
      <c r="D20" s="256" t="s">
        <v>277</v>
      </c>
    </row>
    <row r="21" spans="2:5" ht="15" customHeight="1">
      <c r="B21" s="32" t="s">
        <v>210</v>
      </c>
      <c r="C21" s="257"/>
      <c r="D21" s="20">
        <v>33288562</v>
      </c>
    </row>
    <row r="22" spans="2:5" ht="15" customHeight="1">
      <c r="B22" s="32" t="s">
        <v>270</v>
      </c>
      <c r="C22" s="257"/>
      <c r="D22" s="20">
        <v>9916110</v>
      </c>
    </row>
    <row r="23" spans="2:5" ht="15" customHeight="1">
      <c r="B23" s="32" t="s">
        <v>269</v>
      </c>
      <c r="C23" s="257"/>
      <c r="D23" s="20">
        <v>9371298</v>
      </c>
    </row>
    <row r="24" spans="2:5" ht="15" customHeight="1">
      <c r="B24" s="32" t="s">
        <v>268</v>
      </c>
      <c r="C24" s="257"/>
      <c r="D24" s="20">
        <v>8763406</v>
      </c>
      <c r="E24" s="250"/>
    </row>
    <row r="25" spans="2:5" ht="15" customHeight="1">
      <c r="B25" s="32" t="s">
        <v>259</v>
      </c>
      <c r="C25" s="257"/>
      <c r="D25" s="20">
        <v>7877596</v>
      </c>
      <c r="E25" s="250"/>
    </row>
    <row r="26" spans="2:5" ht="15" customHeight="1">
      <c r="B26" s="32" t="s">
        <v>209</v>
      </c>
      <c r="C26" s="257"/>
      <c r="D26" s="20">
        <v>5594072</v>
      </c>
      <c r="E26" s="250"/>
    </row>
    <row r="27" spans="2:5" ht="15" customHeight="1">
      <c r="B27" s="32" t="s">
        <v>273</v>
      </c>
      <c r="C27" s="257"/>
      <c r="D27" s="20">
        <v>4990363</v>
      </c>
      <c r="E27" s="250"/>
    </row>
    <row r="28" spans="2:5" ht="15" customHeight="1">
      <c r="B28" s="32" t="s">
        <v>271</v>
      </c>
      <c r="C28" s="257"/>
      <c r="D28" s="20">
        <v>4621827</v>
      </c>
      <c r="E28" s="250"/>
    </row>
    <row r="29" spans="2:5" ht="15" customHeight="1">
      <c r="B29" s="32" t="s">
        <v>272</v>
      </c>
      <c r="C29" s="257"/>
      <c r="D29" s="20">
        <v>4317727</v>
      </c>
      <c r="E29" s="250"/>
    </row>
    <row r="30" spans="2:5" ht="15" customHeight="1">
      <c r="B30" s="32"/>
      <c r="C30" s="250"/>
      <c r="D30" s="271"/>
      <c r="E30" s="271"/>
    </row>
  </sheetData>
  <mergeCells count="1">
    <mergeCell ref="D30:E30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62"/>
  <sheetViews>
    <sheetView showGridLines="0" workbookViewId="0">
      <selection activeCell="G48" sqref="G48"/>
    </sheetView>
  </sheetViews>
  <sheetFormatPr baseColWidth="10" defaultColWidth="11.453125" defaultRowHeight="15" customHeight="1"/>
  <cols>
    <col min="1" max="1" width="26.7265625" style="6" customWidth="1"/>
    <col min="2" max="2" width="24.7265625" style="6" bestFit="1" customWidth="1"/>
    <col min="3" max="3" width="11.453125" style="6"/>
    <col min="4" max="4" width="12.54296875" style="6" bestFit="1" customWidth="1"/>
    <col min="5" max="5" width="9.7265625" style="6" customWidth="1"/>
    <col min="6" max="6" width="10" style="6" customWidth="1"/>
    <col min="7" max="7" width="9.7265625" style="6" customWidth="1"/>
    <col min="8" max="8" width="10.81640625" style="6" customWidth="1"/>
    <col min="9" max="9" width="11.453125" style="6"/>
    <col min="10" max="10" width="14.54296875" style="6" customWidth="1"/>
    <col min="11" max="11" width="11.453125" style="6"/>
    <col min="12" max="12" width="30.1796875" style="6" bestFit="1" customWidth="1"/>
    <col min="13" max="16384" width="11.453125" style="6"/>
  </cols>
  <sheetData>
    <row r="1" spans="2:10" ht="15" customHeight="1">
      <c r="E1" s="44"/>
      <c r="F1" s="44"/>
      <c r="G1" s="44"/>
      <c r="H1" s="44"/>
    </row>
    <row r="2" spans="2:10" ht="18.75" customHeight="1" thickBot="1">
      <c r="B2" s="45" t="s">
        <v>191</v>
      </c>
      <c r="C2" s="46" t="s">
        <v>125</v>
      </c>
      <c r="D2" s="46" t="s">
        <v>126</v>
      </c>
      <c r="E2" s="46" t="s">
        <v>127</v>
      </c>
      <c r="F2" s="46" t="s">
        <v>136</v>
      </c>
      <c r="G2" s="46" t="s">
        <v>137</v>
      </c>
      <c r="H2" s="46" t="s">
        <v>138</v>
      </c>
    </row>
    <row r="3" spans="2:10" ht="15" customHeight="1">
      <c r="B3" s="2" t="s">
        <v>128</v>
      </c>
      <c r="C3" s="47" t="s">
        <v>14</v>
      </c>
      <c r="D3" s="161">
        <v>195126103.419</v>
      </c>
      <c r="E3" s="162">
        <v>26950977.660999998</v>
      </c>
      <c r="F3" s="162">
        <v>43633867.086999997</v>
      </c>
      <c r="G3" s="162">
        <v>36138597.906999998</v>
      </c>
      <c r="H3" s="162">
        <v>88402660.763999999</v>
      </c>
    </row>
    <row r="4" spans="2:10" ht="15" customHeight="1">
      <c r="B4" s="3" t="s">
        <v>156</v>
      </c>
      <c r="C4" s="47" t="s">
        <v>14</v>
      </c>
      <c r="D4" s="161">
        <v>839239602</v>
      </c>
      <c r="E4" s="162">
        <v>24284209</v>
      </c>
      <c r="F4" s="162">
        <v>19726733</v>
      </c>
      <c r="G4" s="162">
        <v>0</v>
      </c>
      <c r="H4" s="162">
        <v>795228660</v>
      </c>
    </row>
    <row r="5" spans="2:10" ht="15" customHeight="1">
      <c r="B5" s="3" t="s">
        <v>157</v>
      </c>
      <c r="C5" s="47" t="s">
        <v>14</v>
      </c>
      <c r="D5" s="161">
        <v>262852430</v>
      </c>
      <c r="E5" s="162">
        <v>23076961</v>
      </c>
      <c r="F5" s="162">
        <v>170967507</v>
      </c>
      <c r="G5" s="162">
        <v>68807962</v>
      </c>
      <c r="H5" s="162">
        <v>0</v>
      </c>
    </row>
    <row r="6" spans="2:10" ht="15" customHeight="1">
      <c r="B6" s="3" t="s">
        <v>281</v>
      </c>
      <c r="C6" s="47" t="s">
        <v>280</v>
      </c>
      <c r="D6" s="161">
        <v>34991</v>
      </c>
      <c r="E6" s="162">
        <v>34991</v>
      </c>
      <c r="F6" s="162"/>
      <c r="G6" s="162"/>
      <c r="H6" s="162"/>
    </row>
    <row r="7" spans="2:10" ht="15" customHeight="1">
      <c r="B7" s="4" t="s">
        <v>251</v>
      </c>
      <c r="C7" s="47"/>
      <c r="D7" s="161">
        <v>1297253126.4190001</v>
      </c>
      <c r="E7" s="161">
        <v>74347138.660999998</v>
      </c>
      <c r="F7" s="161">
        <v>234328107.08700001</v>
      </c>
      <c r="G7" s="161">
        <v>104946559.90700001</v>
      </c>
      <c r="H7" s="161">
        <v>883631320.76399994</v>
      </c>
    </row>
    <row r="8" spans="2:10" ht="15" customHeight="1">
      <c r="B8" s="235" t="s">
        <v>213</v>
      </c>
      <c r="C8" s="236" t="s">
        <v>14</v>
      </c>
      <c r="D8" s="237">
        <v>4058743</v>
      </c>
      <c r="E8" s="238">
        <v>1394430</v>
      </c>
      <c r="F8" s="238">
        <v>1917646</v>
      </c>
      <c r="G8" s="238">
        <v>570570</v>
      </c>
      <c r="H8" s="238">
        <v>176097</v>
      </c>
    </row>
    <row r="9" spans="2:10" ht="15" customHeight="1" thickBot="1">
      <c r="B9" s="4" t="s">
        <v>252</v>
      </c>
      <c r="C9" s="48"/>
      <c r="D9" s="163">
        <v>4058743</v>
      </c>
      <c r="E9" s="163">
        <v>1394430</v>
      </c>
      <c r="F9" s="163">
        <v>1917646</v>
      </c>
      <c r="G9" s="163">
        <v>570570</v>
      </c>
      <c r="H9" s="163">
        <v>176097</v>
      </c>
    </row>
    <row r="10" spans="2:10" ht="15" customHeight="1">
      <c r="B10" s="49" t="s">
        <v>134</v>
      </c>
      <c r="C10" s="13"/>
      <c r="D10" s="161">
        <v>1301311869.4190001</v>
      </c>
      <c r="E10" s="161">
        <v>75741568.660999998</v>
      </c>
      <c r="F10" s="161">
        <v>236245753.08700001</v>
      </c>
      <c r="G10" s="161">
        <v>105517129.90700001</v>
      </c>
      <c r="H10" s="161">
        <v>883807417.76399994</v>
      </c>
    </row>
    <row r="12" spans="2:10" ht="15" customHeight="1">
      <c r="B12" s="6" t="s">
        <v>170</v>
      </c>
      <c r="D12" s="27"/>
      <c r="E12" s="27"/>
      <c r="F12" s="6" t="s">
        <v>171</v>
      </c>
      <c r="G12" s="27"/>
      <c r="H12" s="27"/>
    </row>
    <row r="13" spans="2:10" ht="15" customHeight="1">
      <c r="B13" s="50" t="s">
        <v>128</v>
      </c>
      <c r="C13" s="243">
        <v>0.15</v>
      </c>
      <c r="D13" s="51">
        <v>195126103.419</v>
      </c>
      <c r="E13" s="50"/>
      <c r="F13" s="50" t="s">
        <v>140</v>
      </c>
      <c r="G13" s="243">
        <v>0.90300000000000002</v>
      </c>
      <c r="H13" s="51">
        <v>1174796485</v>
      </c>
    </row>
    <row r="14" spans="2:10" ht="15" customHeight="1">
      <c r="B14" s="50" t="s">
        <v>156</v>
      </c>
      <c r="C14" s="243">
        <v>0.64500000000000002</v>
      </c>
      <c r="D14" s="51">
        <v>839239602</v>
      </c>
      <c r="E14" s="50"/>
      <c r="F14" s="50" t="s">
        <v>139</v>
      </c>
      <c r="G14" s="243">
        <v>9.7000000000000003E-2</v>
      </c>
      <c r="H14" s="51">
        <v>126480393</v>
      </c>
    </row>
    <row r="15" spans="2:10" ht="15" customHeight="1">
      <c r="B15" s="50" t="s">
        <v>157</v>
      </c>
      <c r="C15" s="243">
        <v>0.20200000000000001</v>
      </c>
      <c r="D15" s="51">
        <v>262852430</v>
      </c>
      <c r="E15" s="50"/>
      <c r="F15" s="50"/>
      <c r="G15" s="249">
        <v>1</v>
      </c>
      <c r="H15" s="51">
        <v>1301276878</v>
      </c>
      <c r="J15" s="248"/>
    </row>
    <row r="16" spans="2:10" ht="15" customHeight="1">
      <c r="B16" s="50" t="s">
        <v>281</v>
      </c>
      <c r="C16" s="243">
        <v>0</v>
      </c>
      <c r="D16" s="51">
        <v>34991</v>
      </c>
      <c r="E16" s="50"/>
      <c r="F16" s="50"/>
      <c r="G16" s="249"/>
      <c r="H16" s="51"/>
      <c r="J16" s="248"/>
    </row>
    <row r="17" spans="2:8" ht="13">
      <c r="B17" s="50" t="s">
        <v>213</v>
      </c>
      <c r="C17" s="243">
        <v>3.0000000000000001E-3</v>
      </c>
      <c r="D17" s="51">
        <v>4058743</v>
      </c>
      <c r="G17" s="53"/>
    </row>
    <row r="18" spans="2:8" ht="15" customHeight="1">
      <c r="C18" s="52">
        <v>1</v>
      </c>
      <c r="D18" s="253"/>
      <c r="G18" s="54"/>
    </row>
    <row r="19" spans="2:8" ht="15" customHeight="1">
      <c r="C19" s="53"/>
      <c r="D19" s="27"/>
      <c r="E19" s="27"/>
      <c r="F19" s="27"/>
      <c r="G19" s="27"/>
      <c r="H19" s="27"/>
    </row>
    <row r="20" spans="2:8" ht="15" customHeight="1">
      <c r="C20" s="54"/>
      <c r="D20" s="27"/>
      <c r="E20" s="27"/>
      <c r="F20" s="27"/>
      <c r="G20" s="27"/>
      <c r="H20" s="27"/>
    </row>
    <row r="21" spans="2:8" ht="15" customHeight="1">
      <c r="D21" s="27"/>
    </row>
    <row r="22" spans="2:8" ht="15" customHeight="1">
      <c r="D22" s="27"/>
    </row>
    <row r="44" spans="1:4" ht="15" customHeight="1">
      <c r="A44" s="158" t="s">
        <v>235</v>
      </c>
      <c r="B44" s="215">
        <v>126480393</v>
      </c>
      <c r="C44" s="246">
        <v>9.7199999999999995E-2</v>
      </c>
      <c r="D44" s="218"/>
    </row>
    <row r="45" spans="1:4" ht="15" customHeight="1">
      <c r="A45" s="158" t="s">
        <v>236</v>
      </c>
      <c r="B45" s="215">
        <v>136372037</v>
      </c>
      <c r="C45" s="246">
        <v>0.1048</v>
      </c>
    </row>
    <row r="46" spans="1:4" ht="15" customHeight="1">
      <c r="A46" s="158" t="s">
        <v>156</v>
      </c>
      <c r="B46" s="215">
        <v>830941803</v>
      </c>
      <c r="C46" s="246">
        <v>0.63849999999999996</v>
      </c>
    </row>
    <row r="47" spans="1:4" ht="15" customHeight="1">
      <c r="A47" s="158" t="s">
        <v>233</v>
      </c>
      <c r="B47" s="215">
        <v>195126103</v>
      </c>
      <c r="C47" s="246">
        <v>0.14990000000000001</v>
      </c>
    </row>
    <row r="48" spans="1:4" ht="15" customHeight="1">
      <c r="A48" s="158" t="s">
        <v>279</v>
      </c>
      <c r="B48" s="215">
        <v>8297799</v>
      </c>
      <c r="C48" s="246">
        <v>6.4000000000000003E-3</v>
      </c>
    </row>
    <row r="49" spans="1:3" ht="15" customHeight="1">
      <c r="A49" s="158" t="s">
        <v>281</v>
      </c>
      <c r="B49" s="215">
        <v>34991</v>
      </c>
      <c r="C49" s="246">
        <v>0</v>
      </c>
    </row>
    <row r="50" spans="1:3" ht="15" customHeight="1">
      <c r="A50" s="158" t="s">
        <v>231</v>
      </c>
      <c r="B50" s="215">
        <v>4058743</v>
      </c>
      <c r="C50" s="246">
        <v>3.0999999999999999E-3</v>
      </c>
    </row>
    <row r="51" spans="1:3" ht="15" customHeight="1">
      <c r="A51" s="157" t="s">
        <v>234</v>
      </c>
      <c r="B51" s="216">
        <v>1301311869</v>
      </c>
      <c r="C51" s="217">
        <v>0.99990000000000001</v>
      </c>
    </row>
    <row r="52" spans="1:3" ht="15" customHeight="1">
      <c r="A52" s="158"/>
    </row>
    <row r="53" spans="1:3" ht="15" customHeight="1">
      <c r="A53" s="213" t="s">
        <v>260</v>
      </c>
      <c r="B53" s="213"/>
      <c r="C53" s="213"/>
    </row>
    <row r="54" spans="1:3" ht="15" customHeight="1">
      <c r="A54" s="158" t="s">
        <v>140</v>
      </c>
      <c r="B54" s="158"/>
      <c r="C54" s="233">
        <v>0.90300000000000002</v>
      </c>
    </row>
    <row r="55" spans="1:3" ht="15" customHeight="1">
      <c r="A55" s="158" t="s">
        <v>139</v>
      </c>
      <c r="B55" s="158"/>
      <c r="C55" s="233">
        <v>9.7000000000000003E-2</v>
      </c>
    </row>
    <row r="56" spans="1:3" ht="15" customHeight="1">
      <c r="A56" s="214" t="s">
        <v>121</v>
      </c>
      <c r="B56" s="214"/>
      <c r="C56" s="234">
        <v>1</v>
      </c>
    </row>
    <row r="57" spans="1:3" ht="15" customHeight="1">
      <c r="A57" s="158" t="s">
        <v>229</v>
      </c>
      <c r="B57" s="158"/>
      <c r="C57" s="159">
        <v>0.70699999999999996</v>
      </c>
    </row>
    <row r="58" spans="1:3" ht="15" customHeight="1">
      <c r="A58" s="158" t="s">
        <v>230</v>
      </c>
      <c r="B58" s="158"/>
      <c r="C58" s="159">
        <v>0.16600000000000001</v>
      </c>
    </row>
    <row r="59" spans="1:3" ht="15" customHeight="1">
      <c r="A59" s="158" t="s">
        <v>232</v>
      </c>
      <c r="B59" s="158"/>
      <c r="C59" s="159">
        <v>0.11600000000000001</v>
      </c>
    </row>
    <row r="60" spans="1:3" ht="15" customHeight="1">
      <c r="A60" s="158" t="s">
        <v>279</v>
      </c>
      <c r="B60" s="158"/>
      <c r="C60" s="159">
        <v>8.0000000000000002E-3</v>
      </c>
    </row>
    <row r="61" spans="1:3" ht="15" customHeight="1">
      <c r="A61" s="158" t="s">
        <v>231</v>
      </c>
      <c r="B61" s="158"/>
      <c r="C61" s="159">
        <v>3.0000000000000001E-3</v>
      </c>
    </row>
    <row r="62" spans="1:3" ht="15" customHeight="1">
      <c r="A62" s="214" t="s">
        <v>121</v>
      </c>
      <c r="B62" s="214"/>
      <c r="C62" s="234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E18"/>
  <sheetViews>
    <sheetView showGridLines="0" workbookViewId="0">
      <selection activeCell="G3" sqref="G3:G11"/>
    </sheetView>
  </sheetViews>
  <sheetFormatPr baseColWidth="10" defaultColWidth="11.453125" defaultRowHeight="15" customHeight="1"/>
  <cols>
    <col min="1" max="1" width="6" style="6" customWidth="1"/>
    <col min="2" max="2" width="33.26953125" style="6" customWidth="1"/>
    <col min="3" max="4" width="12" style="6" bestFit="1" customWidth="1"/>
    <col min="5" max="6" width="11.453125" style="6"/>
    <col min="7" max="7" width="12" style="6" bestFit="1" customWidth="1"/>
    <col min="8" max="16384" width="11.453125" style="6"/>
  </cols>
  <sheetData>
    <row r="3" spans="2:5" ht="15" customHeight="1" thickBot="1">
      <c r="B3" s="24" t="s">
        <v>211</v>
      </c>
      <c r="C3" s="5" t="s">
        <v>277</v>
      </c>
      <c r="D3" s="5" t="s">
        <v>278</v>
      </c>
      <c r="E3" s="5" t="s">
        <v>104</v>
      </c>
    </row>
    <row r="4" spans="2:5" ht="15" customHeight="1">
      <c r="B4" s="3" t="s">
        <v>107</v>
      </c>
      <c r="C4" s="7">
        <v>242903240</v>
      </c>
      <c r="D4" s="7">
        <v>231199221</v>
      </c>
      <c r="E4" s="55">
        <v>5.0999999999999997E-2</v>
      </c>
    </row>
    <row r="5" spans="2:5" ht="15" customHeight="1">
      <c r="B5" s="3" t="s">
        <v>108</v>
      </c>
      <c r="C5" s="7">
        <v>-165900708</v>
      </c>
      <c r="D5" s="7">
        <v>-157685839</v>
      </c>
      <c r="E5" s="55">
        <v>5.1999999999999998E-2</v>
      </c>
    </row>
    <row r="6" spans="2:5" ht="15" customHeight="1">
      <c r="B6" s="3" t="s">
        <v>109</v>
      </c>
      <c r="C6" s="7">
        <v>-61180505</v>
      </c>
      <c r="D6" s="7">
        <v>-84945654</v>
      </c>
      <c r="E6" s="55">
        <v>-0.28000000000000003</v>
      </c>
    </row>
    <row r="7" spans="2:5" ht="15" customHeight="1">
      <c r="B7" s="4" t="s">
        <v>190</v>
      </c>
      <c r="C7" s="9">
        <v>15822027</v>
      </c>
      <c r="D7" s="9">
        <v>-11432272</v>
      </c>
      <c r="E7" s="240">
        <v>-2.3839999999999999</v>
      </c>
    </row>
    <row r="8" spans="2:5" ht="15" customHeight="1">
      <c r="B8" s="4" t="s">
        <v>110</v>
      </c>
      <c r="C8" s="9">
        <v>179335341</v>
      </c>
      <c r="D8" s="9">
        <v>163513314</v>
      </c>
      <c r="E8" s="240">
        <v>9.7000000000000003E-2</v>
      </c>
    </row>
    <row r="9" spans="2:5" ht="15" customHeight="1">
      <c r="C9" s="35">
        <f>+C8-Balance!D6</f>
        <v>0</v>
      </c>
      <c r="D9" s="35">
        <f>+D8-Balance!E6</f>
        <v>0</v>
      </c>
    </row>
    <row r="11" spans="2:5" ht="15" customHeight="1">
      <c r="C11" s="16"/>
    </row>
    <row r="12" spans="2:5" ht="15" customHeight="1">
      <c r="C12" s="16"/>
      <c r="D12" s="35"/>
    </row>
    <row r="13" spans="2:5" ht="15" customHeight="1">
      <c r="C13" s="16"/>
    </row>
    <row r="14" spans="2:5" ht="15" customHeight="1">
      <c r="C14" s="16"/>
    </row>
    <row r="15" spans="2:5" ht="15" customHeight="1">
      <c r="C15" s="16"/>
    </row>
    <row r="16" spans="2:5" ht="15" customHeight="1">
      <c r="C16" s="16"/>
    </row>
    <row r="17" spans="3:3" ht="15" customHeight="1">
      <c r="C17" s="16"/>
    </row>
    <row r="18" spans="3:3" ht="15" customHeight="1">
      <c r="C18" s="27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topLeftCell="A10" workbookViewId="0">
      <selection activeCell="H10" sqref="H10"/>
    </sheetView>
  </sheetViews>
  <sheetFormatPr baseColWidth="10" defaultColWidth="11.453125" defaultRowHeight="15" customHeight="1"/>
  <cols>
    <col min="1" max="1" width="8" style="15" bestFit="1" customWidth="1"/>
    <col min="2" max="2" width="35.26953125" style="15" bestFit="1" customWidth="1"/>
    <col min="3" max="3" width="8.54296875" style="15" customWidth="1"/>
    <col min="4" max="5" width="13.7265625" style="15" customWidth="1"/>
    <col min="6" max="16384" width="11.453125" style="15"/>
  </cols>
  <sheetData>
    <row r="3" spans="1:7" ht="15" customHeight="1" thickBot="1">
      <c r="B3" s="56"/>
      <c r="C3" s="46"/>
      <c r="D3" s="46" t="s">
        <v>277</v>
      </c>
      <c r="E3" s="46" t="s">
        <v>261</v>
      </c>
    </row>
    <row r="4" spans="1:7" ht="15" customHeight="1">
      <c r="B4" s="4" t="s">
        <v>7</v>
      </c>
      <c r="C4" s="3"/>
    </row>
    <row r="5" spans="1:7" ht="15" customHeight="1">
      <c r="A5" s="57"/>
      <c r="B5" s="3" t="s">
        <v>124</v>
      </c>
      <c r="C5" s="47" t="s">
        <v>8</v>
      </c>
      <c r="D5" s="58">
        <v>1.22</v>
      </c>
      <c r="E5" s="58">
        <v>1.1399999999999999</v>
      </c>
      <c r="F5" s="59"/>
      <c r="G5" s="59"/>
    </row>
    <row r="6" spans="1:7" ht="15" customHeight="1">
      <c r="A6" s="57"/>
      <c r="B6" s="3" t="s">
        <v>111</v>
      </c>
      <c r="C6" s="47" t="s">
        <v>8</v>
      </c>
      <c r="D6" s="58">
        <v>0.67</v>
      </c>
      <c r="E6" s="58">
        <v>0.66</v>
      </c>
      <c r="F6" s="59"/>
      <c r="G6" s="59"/>
    </row>
    <row r="7" spans="1:7" ht="15" customHeight="1">
      <c r="B7" s="4" t="s">
        <v>9</v>
      </c>
      <c r="C7" s="3"/>
      <c r="D7" s="60"/>
      <c r="E7" s="60"/>
      <c r="F7" s="59"/>
      <c r="G7" s="59"/>
    </row>
    <row r="8" spans="1:7" ht="15" customHeight="1">
      <c r="B8" s="3" t="s">
        <v>112</v>
      </c>
      <c r="C8" s="47" t="s">
        <v>8</v>
      </c>
      <c r="D8" s="58">
        <v>1.84</v>
      </c>
      <c r="E8" s="58">
        <v>1.65</v>
      </c>
      <c r="F8" s="59"/>
      <c r="G8" s="59"/>
    </row>
    <row r="9" spans="1:7" ht="15" customHeight="1">
      <c r="A9" s="57"/>
      <c r="B9" s="3" t="s">
        <v>10</v>
      </c>
      <c r="C9" s="47" t="s">
        <v>8</v>
      </c>
      <c r="D9" s="58">
        <v>0.17249999999999999</v>
      </c>
      <c r="E9" s="58">
        <v>0.17929999999999999</v>
      </c>
      <c r="F9" s="59"/>
      <c r="G9" s="59"/>
    </row>
    <row r="10" spans="1:7" ht="15" customHeight="1">
      <c r="A10" s="57"/>
      <c r="B10" s="3" t="s">
        <v>11</v>
      </c>
      <c r="C10" s="47" t="s">
        <v>8</v>
      </c>
      <c r="D10" s="58">
        <v>0.82750000000000001</v>
      </c>
      <c r="E10" s="58">
        <v>0.82069999999999999</v>
      </c>
      <c r="F10" s="59"/>
      <c r="G10" s="59"/>
    </row>
    <row r="11" spans="1:7" ht="15" customHeight="1">
      <c r="A11" s="57"/>
      <c r="B11" s="3" t="s">
        <v>141</v>
      </c>
      <c r="C11" s="47" t="s">
        <v>8</v>
      </c>
      <c r="D11" s="58">
        <v>3.26</v>
      </c>
      <c r="E11" s="58">
        <v>5.32</v>
      </c>
      <c r="F11" s="59"/>
      <c r="G11" s="59"/>
    </row>
    <row r="12" spans="1:7" ht="15" customHeight="1">
      <c r="B12" s="4" t="s">
        <v>12</v>
      </c>
      <c r="C12" s="3"/>
      <c r="D12" s="60"/>
      <c r="E12" s="60"/>
      <c r="F12" s="59"/>
      <c r="G12" s="59"/>
    </row>
    <row r="13" spans="1:7" ht="24">
      <c r="A13" s="57"/>
      <c r="B13" s="61" t="s">
        <v>142</v>
      </c>
      <c r="C13" s="47" t="s">
        <v>13</v>
      </c>
      <c r="D13" s="58">
        <v>10.14</v>
      </c>
      <c r="E13" s="58">
        <v>11.959999999999999</v>
      </c>
      <c r="F13" s="59"/>
      <c r="G13" s="59"/>
    </row>
    <row r="14" spans="1:7" ht="15" customHeight="1">
      <c r="A14" s="57"/>
      <c r="B14" s="3" t="s">
        <v>143</v>
      </c>
      <c r="C14" s="47" t="s">
        <v>13</v>
      </c>
      <c r="D14" s="58">
        <v>3.6999999999999997</v>
      </c>
      <c r="E14" s="58">
        <v>4.5999999999999996</v>
      </c>
      <c r="F14" s="59"/>
      <c r="G14" s="59"/>
    </row>
    <row r="15" spans="1:7" ht="15" customHeight="1">
      <c r="A15" s="57"/>
      <c r="B15" s="3" t="s">
        <v>144</v>
      </c>
      <c r="C15" s="47" t="s">
        <v>14</v>
      </c>
      <c r="D15" s="58">
        <v>13.93</v>
      </c>
      <c r="E15" s="58">
        <v>16.45</v>
      </c>
      <c r="F15" s="59"/>
      <c r="G15" s="59"/>
    </row>
    <row r="16" spans="1:7" ht="15" customHeight="1">
      <c r="B16" s="3" t="s">
        <v>129</v>
      </c>
      <c r="C16" s="47" t="s">
        <v>13</v>
      </c>
      <c r="D16" s="58">
        <v>6.5100000000000007</v>
      </c>
      <c r="E16" s="58">
        <v>11.09</v>
      </c>
      <c r="F16" s="59"/>
      <c r="G16" s="59"/>
    </row>
    <row r="17" spans="7:7" ht="15" customHeight="1">
      <c r="G17" s="59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Balance</vt:lpstr>
      <vt:lpstr>Resultado</vt:lpstr>
      <vt:lpstr>Flujo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Denisse Carol Labarca Abdala</cp:lastModifiedBy>
  <cp:lastPrinted>2011-04-19T13:35:12Z</cp:lastPrinted>
  <dcterms:created xsi:type="dcterms:W3CDTF">2009-05-16T00:13:33Z</dcterms:created>
  <dcterms:modified xsi:type="dcterms:W3CDTF">2023-03-23T14:34:41Z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