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gomezc\Desktop\"/>
    </mc:Choice>
  </mc:AlternateContent>
  <xr:revisionPtr revIDLastSave="0" documentId="13_ncr:1_{184E9D8A-25EC-485E-8738-252FF63C57D2}" xr6:coauthVersionLast="45" xr6:coauthVersionMax="45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Ratio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Ratios!#REF!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3" l="1"/>
  <c r="G13" i="23"/>
  <c r="C17" i="23"/>
  <c r="C14" i="23"/>
  <c r="C13" i="23"/>
  <c r="C16" i="23"/>
  <c r="C15" i="23"/>
  <c r="F10" i="23"/>
  <c r="H10" i="23"/>
  <c r="G10" i="23"/>
  <c r="E10" i="23"/>
  <c r="D10" i="23"/>
  <c r="H9" i="23"/>
  <c r="G9" i="23"/>
  <c r="D9" i="23" s="1"/>
  <c r="F9" i="23"/>
  <c r="E9" i="23"/>
  <c r="H7" i="23"/>
  <c r="G7" i="23"/>
  <c r="F7" i="23"/>
  <c r="E7" i="23"/>
  <c r="D6" i="23"/>
  <c r="C3" i="8"/>
  <c r="C18" i="23" l="1"/>
  <c r="D8" i="23" l="1"/>
  <c r="D5" i="23"/>
  <c r="D4" i="23"/>
  <c r="D3" i="23"/>
  <c r="D7" i="23" s="1"/>
  <c r="C24" i="8"/>
  <c r="F17" i="18"/>
  <c r="C17" i="18"/>
</calcChain>
</file>

<file path=xl/sharedStrings.xml><?xml version="1.0" encoding="utf-8"?>
<sst xmlns="http://schemas.openxmlformats.org/spreadsheetml/2006/main" count="200" uniqueCount="127">
  <si>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</si>
  <si>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</si>
  <si>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</si>
  <si>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</si>
  <si>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</si>
  <si>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</si>
  <si>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</si>
  <si>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</si>
  <si>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AFRs</t>
  </si>
  <si>
    <t>Resultados</t>
  </si>
  <si>
    <t>Variable</t>
  </si>
  <si>
    <t xml:space="preserve">Anam S.A. </t>
  </si>
  <si>
    <t>Gestión y Servicios S.A.</t>
  </si>
  <si>
    <t>Estado de Resultados (M$)</t>
  </si>
  <si>
    <t>&lt;(200%)</t>
  </si>
  <si>
    <t xml:space="preserve">      % Var.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</si>
  <si>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</si>
  <si>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</si>
  <si>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</si>
  <si>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</si>
  <si>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</si>
  <si>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</si>
  <si>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</si>
  <si>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</si>
  <si>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</si>
  <si>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</si>
  <si>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</si>
  <si>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</si>
  <si>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</si>
  <si>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</si>
  <si>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</si>
  <si>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</si>
  <si>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</si>
  <si>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</si>
  <si>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</si>
  <si>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</si>
  <si>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</si>
  <si>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</si>
  <si>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</si>
  <si>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</si>
  <si>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</si>
  <si>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</si>
  <si>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</si>
  <si>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</si>
  <si>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</si>
  <si>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</si>
  <si>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</si>
  <si>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</si>
  <si>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</si>
  <si>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</si>
  <si>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</si>
  <si>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</si>
  <si>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</si>
  <si>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</si>
  <si>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</si>
  <si>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</si>
  <si>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</si>
  <si>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</si>
  <si>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</si>
  <si>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</si>
  <si>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</si>
  <si>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</si>
  <si>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</si>
  <si>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</si>
  <si>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</si>
  <si>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</si>
  <si>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</si>
  <si>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</si>
  <si>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</si>
  <si>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</si>
  <si>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</si>
  <si>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</si>
  <si>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</si>
  <si>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</si>
  <si>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</si>
  <si>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</si>
  <si>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</si>
  <si>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</si>
  <si>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</si>
  <si>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</si>
  <si>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</si>
  <si>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</si>
  <si>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</si>
  <si>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</si>
  <si>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</si>
  <si>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</si>
  <si>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</si>
  <si>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</si>
  <si>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</si>
  <si>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</si>
  <si>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</si>
  <si>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</si>
  <si>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t>Financial debt Th$</t>
  </si>
  <si>
    <t>Renovation of Potablewater Networks</t>
  </si>
  <si>
    <t>Replacement of starter and meters</t>
  </si>
  <si>
    <t>Fixed</t>
  </si>
  <si>
    <t>Composition by Instrument</t>
  </si>
  <si>
    <t>Composition by Interest Rate</t>
  </si>
  <si>
    <t>Pirque Tank Construction</t>
  </si>
  <si>
    <t>Drillings and reinforcements to supply potable water system</t>
  </si>
  <si>
    <t>2020 / 2019</t>
  </si>
  <si>
    <t>Ventas</t>
  </si>
  <si>
    <t>Participación</t>
  </si>
  <si>
    <t>M$</t>
  </si>
  <si>
    <t>Diferencia</t>
  </si>
  <si>
    <t>Dic.19</t>
  </si>
  <si>
    <t>Asset replenishment La Farfana and Mapocho -Trebal Biofactories</t>
  </si>
  <si>
    <t>Treatment of nitrates La Farfana and Mapocho-Trebal Biofactories</t>
  </si>
  <si>
    <t xml:space="preserve">         Dec. 19</t>
  </si>
  <si>
    <t xml:space="preserve">         Sep. 20</t>
  </si>
  <si>
    <t xml:space="preserve">               Sep. 19</t>
  </si>
  <si>
    <t>Discontinued operations</t>
  </si>
  <si>
    <t>n/a</t>
  </si>
  <si>
    <t>Assets held for sale</t>
  </si>
  <si>
    <t>Liabilities held for sale</t>
  </si>
  <si>
    <t>Padre Hurtado potablewater plant expansion</t>
  </si>
  <si>
    <t>Quilicura arsenic plant expansion</t>
  </si>
  <si>
    <t>Forward</t>
  </si>
  <si>
    <t>USD</t>
  </si>
  <si>
    <t>Total other financial liabilities</t>
  </si>
  <si>
    <t>Total leasing liabilities</t>
  </si>
  <si>
    <t>Sep.20</t>
  </si>
  <si>
    <t>Sep.19</t>
  </si>
  <si>
    <t>&gt;200%</t>
  </si>
  <si>
    <t>3T20</t>
  </si>
  <si>
    <t>3T19</t>
  </si>
  <si>
    <t>3T20 - 3T19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</si>
</sst>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  <numFmt numFmtId="178" formatCode="_(* #,##0_);_(* \(#,##0\);_(* &quot;-&quot;_);_(@_)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Arial"/>
      <family val="2"/>
    </font>
    <font>
      <sz val="9"/>
      <color theme="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64" fontId="1" fillId="0" borderId="0" applyFont="0" applyFill="0" applyBorder="0" applyAlignment="0" applyProtection="0"/>
    <xf numFmtId="41" fontId="80" fillId="0" borderId="0" applyFont="0" applyFill="0" applyBorder="0" applyAlignment="0" applyProtection="0"/>
    <xf numFmtId="41" fontId="96" fillId="0" borderId="0" applyFont="0" applyFill="0" applyBorder="0" applyAlignment="0" applyProtection="0"/>
  </cellStyleXfs>
  <cellXfs count="135">
    <xf numFmtId="0" fontId="0" fillId="0" borderId="0" xfId="0"/>
    <xf numFmtId="3" fontId="68" fillId="0" borderId="0" xfId="0" applyNumberFormat="1" applyFont="1"/>
    <xf numFmtId="0" fontId="70" fillId="0" borderId="2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176" fontId="69" fillId="0" borderId="0" xfId="0" applyNumberFormat="1" applyFont="1" applyAlignment="1">
      <alignment horizontal="right" vertical="center"/>
    </xf>
    <xf numFmtId="0" fontId="72" fillId="0" borderId="0" xfId="0" applyFont="1"/>
    <xf numFmtId="176" fontId="70" fillId="0" borderId="0" xfId="0" applyNumberFormat="1" applyFont="1" applyFill="1" applyAlignment="1">
      <alignment horizontal="right" vertical="center"/>
    </xf>
    <xf numFmtId="175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1" fillId="0" borderId="0" xfId="0" applyFont="1" applyAlignment="1">
      <alignment vertical="center"/>
    </xf>
    <xf numFmtId="174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0" fontId="69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6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8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7" fillId="0" borderId="0" xfId="0" applyNumberFormat="1" applyFont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6" fontId="68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176" fontId="77" fillId="0" borderId="0" xfId="0" applyNumberFormat="1" applyFont="1" applyBorder="1" applyAlignment="1">
      <alignment horizontal="right"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5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5" fontId="72" fillId="0" borderId="0" xfId="0" applyNumberFormat="1" applyFo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175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6" fontId="71" fillId="0" borderId="0" xfId="0" applyNumberFormat="1" applyFont="1"/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69" fillId="0" borderId="28" xfId="0" applyFont="1" applyBorder="1" applyAlignment="1">
      <alignment vertical="center"/>
    </xf>
    <xf numFmtId="9" fontId="72" fillId="0" borderId="0" xfId="949" applyFont="1"/>
    <xf numFmtId="176" fontId="70" fillId="0" borderId="0" xfId="0" applyNumberFormat="1" applyFont="1" applyAlignment="1">
      <alignment horizontal="center" vertical="center"/>
    </xf>
    <xf numFmtId="176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7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76" fillId="0" borderId="0" xfId="0" applyNumberFormat="1" applyFont="1"/>
    <xf numFmtId="0" fontId="81" fillId="0" borderId="0" xfId="0" applyFont="1"/>
    <xf numFmtId="0" fontId="82" fillId="0" borderId="0" xfId="0" applyFont="1" applyAlignment="1">
      <alignment horizontal="left" indent="2"/>
    </xf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justify"/>
    </xf>
    <xf numFmtId="0" fontId="86" fillId="0" borderId="0" xfId="0" applyFont="1" applyAlignment="1">
      <alignment vertical="center"/>
    </xf>
    <xf numFmtId="0" fontId="87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Alignment="1">
      <alignment vertical="center" wrapText="1"/>
    </xf>
    <xf numFmtId="0" fontId="78" fillId="0" borderId="29" xfId="0" applyFont="1" applyBorder="1" applyAlignment="1">
      <alignment horizontal="center"/>
    </xf>
    <xf numFmtId="0" fontId="69" fillId="0" borderId="29" xfId="0" applyFont="1" applyBorder="1" applyAlignment="1">
      <alignment horizontal="right" vertical="center"/>
    </xf>
    <xf numFmtId="0" fontId="69" fillId="0" borderId="29" xfId="0" applyFont="1" applyBorder="1" applyAlignment="1">
      <alignment horizont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69" fillId="0" borderId="29" xfId="0" applyNumberFormat="1" applyFont="1" applyBorder="1" applyAlignment="1">
      <alignment horizontal="right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0" fillId="0" borderId="0" xfId="949" applyFont="1"/>
    <xf numFmtId="0" fontId="91" fillId="0" borderId="0" xfId="0" applyFont="1"/>
    <xf numFmtId="3" fontId="91" fillId="0" borderId="0" xfId="0" applyNumberFormat="1" applyFont="1"/>
    <xf numFmtId="0" fontId="92" fillId="0" borderId="0" xfId="0" applyFont="1" applyFill="1"/>
    <xf numFmtId="9" fontId="92" fillId="0" borderId="0" xfId="949" applyFont="1" applyFill="1"/>
    <xf numFmtId="3" fontId="92" fillId="0" borderId="0" xfId="0" applyNumberFormat="1" applyFont="1" applyFill="1"/>
    <xf numFmtId="9" fontId="93" fillId="0" borderId="0" xfId="949" applyFont="1" applyFill="1"/>
    <xf numFmtId="0" fontId="94" fillId="0" borderId="0" xfId="0" applyFont="1"/>
    <xf numFmtId="9" fontId="94" fillId="0" borderId="0" xfId="949" applyFont="1"/>
    <xf numFmtId="168" fontId="95" fillId="0" borderId="0" xfId="949" applyNumberFormat="1" applyFont="1"/>
    <xf numFmtId="3" fontId="94" fillId="0" borderId="0" xfId="0" applyNumberFormat="1" applyFont="1"/>
    <xf numFmtId="9" fontId="91" fillId="0" borderId="0" xfId="949" applyFont="1"/>
    <xf numFmtId="0" fontId="69" fillId="0" borderId="29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8" fillId="0" borderId="29" xfId="0" applyFont="1" applyBorder="1" applyAlignment="1">
      <alignment horizontal="right" vertical="center"/>
    </xf>
    <xf numFmtId="0" fontId="78" fillId="0" borderId="29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30" xfId="0" applyFont="1" applyBorder="1" applyAlignment="1">
      <alignment horizontal="center" vertical="center"/>
    </xf>
    <xf numFmtId="177" fontId="69" fillId="0" borderId="30" xfId="0" applyNumberFormat="1" applyFont="1" applyBorder="1" applyAlignment="1">
      <alignment horizontal="right" vertical="center"/>
    </xf>
    <xf numFmtId="177" fontId="70" fillId="0" borderId="30" xfId="0" applyNumberFormat="1" applyFont="1" applyBorder="1" applyAlignment="1">
      <alignment horizontal="right" vertical="center"/>
    </xf>
    <xf numFmtId="0" fontId="70" fillId="0" borderId="29" xfId="0" applyFont="1" applyBorder="1" applyAlignment="1">
      <alignment horizontal="center" vertical="center"/>
    </xf>
    <xf numFmtId="3" fontId="97" fillId="0" borderId="0" xfId="0" applyNumberFormat="1" applyFont="1"/>
    <xf numFmtId="0" fontId="69" fillId="0" borderId="29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5" fillId="0" borderId="0" xfId="0" applyFont="1" applyAlignment="1">
      <alignment horizontal="right"/>
    </xf>
    <xf numFmtId="178" fontId="75" fillId="0" borderId="0" xfId="1702" applyNumberFormat="1" applyFont="1" applyAlignment="1">
      <alignment horizontal="right" vertical="center"/>
    </xf>
    <xf numFmtId="178" fontId="78" fillId="0" borderId="0" xfId="1702" applyNumberFormat="1" applyFont="1" applyAlignment="1">
      <alignment horizontal="right" vertical="center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" xfId="1702" builtinId="6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1-43CA-934F-607ABEB451BA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1-43CA-934F-607ABEB451BA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F1-43CA-934F-607ABEB451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A9-42A0-9A99-BBB9E9760DB3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1-43CA-934F-607ABEB451BA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F1-43CA-934F-607ABEB451BA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F1-43CA-934F-607ABEB451BA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F1-43CA-934F-607ABEB45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</c:v>
                </c:pt>
                <c:pt idx="4">
                  <c:v>Leasing liabilities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188421643</c:v>
                </c:pt>
                <c:pt idx="1">
                  <c:v>677273074</c:v>
                </c:pt>
                <c:pt idx="2">
                  <c:v>197104988</c:v>
                </c:pt>
                <c:pt idx="3">
                  <c:v>1801188</c:v>
                </c:pt>
                <c:pt idx="4">
                  <c:v>2571205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F1-43CA-934F-607ABEB451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1-43CA-934F-607ABEB45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F1-43CA-934F-607ABEB45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F1-43CA-934F-607ABEB45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9D-46C5-96DD-FAACCFB388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9A9-42A0-9A99-BBB9E9760DB3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</c:v>
                </c:pt>
                <c:pt idx="4">
                  <c:v>Leasing liabilities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188421643</c:v>
                </c:pt>
                <c:pt idx="1">
                  <c:v>677273074</c:v>
                </c:pt>
                <c:pt idx="2">
                  <c:v>197104988</c:v>
                </c:pt>
                <c:pt idx="3">
                  <c:v>1801188</c:v>
                </c:pt>
                <c:pt idx="4">
                  <c:v>2571205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F1-43CA-934F-607ABEB4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6F-4B67-9386-A46E85DD9F1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6F-4B67-9386-A46E85DD9F18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6F-4B67-9386-A46E85DD9F18}"/>
                </c:ext>
              </c:extLst>
            </c:dLbl>
            <c:dLbl>
              <c:idx val="1"/>
              <c:layout>
                <c:manualLayout>
                  <c:x val="-0.18885448778976358"/>
                  <c:y val="0.1182746564826975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6F-4B67-9386-A46E85DD9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981757082</c:v>
                </c:pt>
                <c:pt idx="1">
                  <c:v>83613828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6F-4B67-9386-A46E85DD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18</xdr:row>
      <xdr:rowOff>114300</xdr:rowOff>
    </xdr:from>
    <xdr:to>
      <xdr:col>4</xdr:col>
      <xdr:colOff>430529</xdr:colOff>
      <xdr:row>31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A90875-3C4F-4DFB-B542-BD8C600B8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18</xdr:row>
      <xdr:rowOff>167640</xdr:rowOff>
    </xdr:from>
    <xdr:to>
      <xdr:col>10</xdr:col>
      <xdr:colOff>432056</xdr:colOff>
      <xdr:row>31</xdr:row>
      <xdr:rowOff>177165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86D3C7-5EA8-4B36-8304-EDDEED60A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19\Estados%20Financieros\4.-%20Septiembre%202019\Sitio%20Web\iam-earnings-release-tables-june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B11" t="str">
            <v>AFRs</v>
          </cell>
          <cell r="F11" t="str">
            <v>Fixed</v>
          </cell>
        </row>
        <row r="12">
          <cell r="F12" t="str">
            <v>Variable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GridLines="0" tabSelected="1" zoomScaleNormal="100" workbookViewId="0">
      <selection activeCell="C3" sqref="C3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6640625" style="6" customWidth="1"/>
    <col min="5" max="5" width="15.5546875" style="6" customWidth="1"/>
    <col min="6" max="6" width="13.33203125" style="6" bestFit="1" customWidth="1"/>
    <col min="7" max="9" width="11.44140625" style="6"/>
    <col min="10" max="10" width="14.109375" style="6" bestFit="1" customWidth="1"/>
    <col min="11" max="16384" width="11.44140625" style="6"/>
  </cols>
  <sheetData>
    <row r="1" spans="1:10" ht="15" customHeight="1">
      <c r="A1" s="79" t="s">
        <v>16</v>
      </c>
      <c r="B1" s="78"/>
    </row>
    <row r="3" spans="1:10" s="14" customFormat="1" ht="15" customHeight="1" thickBot="1">
      <c r="B3" s="80" t="s">
        <v>17</v>
      </c>
      <c r="C3" s="119" t="s">
        <v>109</v>
      </c>
      <c r="D3" s="120" t="s">
        <v>110</v>
      </c>
      <c r="E3" s="96" t="s">
        <v>15</v>
      </c>
      <c r="F3" s="119" t="s">
        <v>100</v>
      </c>
    </row>
    <row r="4" spans="1:10" ht="15" customHeight="1">
      <c r="B4" s="81" t="s">
        <v>18</v>
      </c>
      <c r="C4" s="133">
        <v>349052377</v>
      </c>
      <c r="D4" s="133">
        <v>360956940</v>
      </c>
      <c r="E4" s="8">
        <v>-3.3000000000000002E-2</v>
      </c>
      <c r="F4" s="7">
        <v>-11904563</v>
      </c>
    </row>
    <row r="5" spans="1:10" s="15" customFormat="1" ht="15" customHeight="1">
      <c r="B5" s="81" t="s">
        <v>19</v>
      </c>
      <c r="C5" s="133">
        <v>-166231374</v>
      </c>
      <c r="D5" s="133">
        <v>-147221070</v>
      </c>
      <c r="E5" s="8">
        <v>0.129</v>
      </c>
      <c r="F5" s="7">
        <v>-19010304</v>
      </c>
    </row>
    <row r="6" spans="1:10" s="15" customFormat="1" ht="15" customHeight="1">
      <c r="B6" s="82" t="s">
        <v>5</v>
      </c>
      <c r="C6" s="134">
        <v>182821003</v>
      </c>
      <c r="D6" s="134">
        <v>213735870</v>
      </c>
      <c r="E6" s="10">
        <v>-0.14499999999999999</v>
      </c>
      <c r="F6" s="9">
        <v>-30914867</v>
      </c>
      <c r="J6" s="16"/>
    </row>
    <row r="7" spans="1:10" s="15" customFormat="1" ht="15" customHeight="1">
      <c r="B7" s="81" t="s">
        <v>20</v>
      </c>
      <c r="C7" s="133">
        <v>-49717345</v>
      </c>
      <c r="D7" s="133">
        <v>-46873101</v>
      </c>
      <c r="E7" s="8">
        <v>6.0999999999999999E-2</v>
      </c>
      <c r="F7" s="7">
        <v>-2844244</v>
      </c>
      <c r="J7" s="16"/>
    </row>
    <row r="8" spans="1:10" s="15" customFormat="1" ht="15" customHeight="1">
      <c r="B8" s="82" t="s">
        <v>21</v>
      </c>
      <c r="C8" s="134">
        <v>133103658</v>
      </c>
      <c r="D8" s="134">
        <v>166862769</v>
      </c>
      <c r="E8" s="10">
        <v>-0.20200000000000001</v>
      </c>
      <c r="F8" s="9">
        <v>-33759111</v>
      </c>
      <c r="J8" s="16"/>
    </row>
    <row r="9" spans="1:10" s="15" customFormat="1" ht="15" customHeight="1">
      <c r="B9" s="81" t="s">
        <v>22</v>
      </c>
      <c r="C9" s="133">
        <v>-1874103</v>
      </c>
      <c r="D9" s="133">
        <v>-1763455</v>
      </c>
      <c r="E9" s="8">
        <v>6.3E-2</v>
      </c>
      <c r="F9" s="7">
        <v>-110648</v>
      </c>
      <c r="J9" s="16"/>
    </row>
    <row r="10" spans="1:10" s="15" customFormat="1" ht="15" customHeight="1">
      <c r="B10" s="81" t="s">
        <v>23</v>
      </c>
      <c r="C10" s="133">
        <v>-32203991</v>
      </c>
      <c r="D10" s="133">
        <v>-30007822</v>
      </c>
      <c r="E10" s="8">
        <v>7.2999999999999995E-2</v>
      </c>
      <c r="F10" s="7">
        <v>-2196169</v>
      </c>
    </row>
    <row r="11" spans="1:10" s="15" customFormat="1" ht="15" customHeight="1">
      <c r="B11" s="81" t="s">
        <v>24</v>
      </c>
      <c r="C11" s="133">
        <v>-24464364</v>
      </c>
      <c r="D11" s="133">
        <v>-34706841</v>
      </c>
      <c r="E11" s="8">
        <v>-0.29499999999999998</v>
      </c>
      <c r="F11" s="7">
        <v>10242477</v>
      </c>
      <c r="J11" s="16"/>
    </row>
    <row r="12" spans="1:10" s="15" customFormat="1" ht="15" customHeight="1">
      <c r="B12" s="81" t="s">
        <v>111</v>
      </c>
      <c r="C12" s="133">
        <v>4346601</v>
      </c>
      <c r="D12" s="133">
        <v>-1753935</v>
      </c>
      <c r="E12" s="132" t="s">
        <v>14</v>
      </c>
      <c r="F12" s="7">
        <v>6100536</v>
      </c>
      <c r="J12" s="16"/>
    </row>
    <row r="13" spans="1:10" s="15" customFormat="1" ht="15" customHeight="1">
      <c r="B13" s="82" t="s">
        <v>25</v>
      </c>
      <c r="C13" s="134">
        <v>75864104</v>
      </c>
      <c r="D13" s="134">
        <v>99946358</v>
      </c>
      <c r="E13" s="10">
        <v>-0.24099999999999999</v>
      </c>
      <c r="F13" s="9">
        <v>-24082254</v>
      </c>
    </row>
    <row r="14" spans="1:10" s="15" customFormat="1" ht="15" customHeight="1"/>
    <row r="15" spans="1:10" ht="15" customHeight="1">
      <c r="A15" s="79" t="s">
        <v>26</v>
      </c>
    </row>
    <row r="16" spans="1:10" s="15" customFormat="1" ht="15" customHeight="1">
      <c r="B16" s="17"/>
      <c r="C16" s="18"/>
      <c r="D16" s="18"/>
      <c r="E16" s="19"/>
      <c r="F16" s="20"/>
      <c r="G16" s="18"/>
    </row>
    <row r="17" spans="2:13" s="15" customFormat="1" ht="15" customHeight="1" thickBot="1">
      <c r="B17" s="6"/>
      <c r="C17" s="127" t="str">
        <f>+C3</f>
        <v xml:space="preserve">         Sep. 20</v>
      </c>
      <c r="D17" s="127"/>
      <c r="E17" s="6"/>
      <c r="F17" s="127" t="str">
        <f>+D3</f>
        <v xml:space="preserve">               Sep. 19</v>
      </c>
      <c r="G17" s="127"/>
      <c r="H17" s="6"/>
      <c r="I17" s="128"/>
      <c r="J17" s="128"/>
    </row>
    <row r="18" spans="2:13" s="15" customFormat="1" ht="15" customHeight="1">
      <c r="B18" s="6"/>
      <c r="C18" s="118" t="s">
        <v>101</v>
      </c>
      <c r="D18" s="129" t="s">
        <v>102</v>
      </c>
      <c r="E18" s="6"/>
      <c r="F18" s="118" t="s">
        <v>101</v>
      </c>
      <c r="G18" s="129" t="s">
        <v>102</v>
      </c>
      <c r="H18" s="6"/>
      <c r="I18" s="128"/>
      <c r="J18" s="128"/>
    </row>
    <row r="19" spans="2:13" s="15" customFormat="1" ht="15" customHeight="1" thickBot="1">
      <c r="B19" s="6"/>
      <c r="C19" s="117" t="s">
        <v>103</v>
      </c>
      <c r="D19" s="130"/>
      <c r="E19" s="6"/>
      <c r="F19" s="117" t="s">
        <v>103</v>
      </c>
      <c r="G19" s="130"/>
      <c r="H19" s="6"/>
      <c r="I19" s="128"/>
      <c r="J19" s="128"/>
    </row>
    <row r="20" spans="2:13" s="15" customFormat="1" ht="15" customHeight="1">
      <c r="B20" s="81" t="s">
        <v>89</v>
      </c>
      <c r="C20" s="22">
        <v>140126040</v>
      </c>
      <c r="D20" s="8">
        <v>0.40200000000000002</v>
      </c>
      <c r="E20" s="6"/>
      <c r="F20" s="22">
        <v>145448143</v>
      </c>
      <c r="G20" s="8">
        <v>0.40300000000000002</v>
      </c>
      <c r="H20" s="6"/>
      <c r="I20" s="36"/>
      <c r="J20" s="37"/>
      <c r="M20" s="23"/>
    </row>
    <row r="21" spans="2:13" s="15" customFormat="1" ht="15" customHeight="1">
      <c r="B21" s="81" t="s">
        <v>27</v>
      </c>
      <c r="C21" s="22">
        <v>160316451</v>
      </c>
      <c r="D21" s="8">
        <v>0.45900000000000002</v>
      </c>
      <c r="E21" s="6"/>
      <c r="F21" s="22">
        <v>170434591</v>
      </c>
      <c r="G21" s="8">
        <v>0.47199999999999998</v>
      </c>
      <c r="H21" s="6"/>
      <c r="I21" s="36"/>
      <c r="J21" s="37"/>
      <c r="M21" s="23"/>
    </row>
    <row r="22" spans="2:13" s="15" customFormat="1" ht="15" customHeight="1">
      <c r="B22" s="81" t="s">
        <v>28</v>
      </c>
      <c r="C22" s="22">
        <v>9873467</v>
      </c>
      <c r="D22" s="8">
        <v>2.8000000000000001E-2</v>
      </c>
      <c r="E22" s="6"/>
      <c r="F22" s="22">
        <v>9710107</v>
      </c>
      <c r="G22" s="8">
        <v>2.7E-2</v>
      </c>
      <c r="H22" s="6"/>
      <c r="I22" s="36"/>
      <c r="J22" s="37"/>
      <c r="M22" s="23"/>
    </row>
    <row r="23" spans="2:13" s="15" customFormat="1" ht="15" customHeight="1" thickBot="1">
      <c r="B23" s="81" t="s">
        <v>29</v>
      </c>
      <c r="C23" s="24">
        <v>38736419</v>
      </c>
      <c r="D23" s="25">
        <v>0.111</v>
      </c>
      <c r="E23" s="6"/>
      <c r="F23" s="24">
        <v>35364099</v>
      </c>
      <c r="G23" s="25">
        <v>9.8000000000000004E-2</v>
      </c>
      <c r="H23" s="6"/>
      <c r="I23" s="36"/>
      <c r="J23" s="37"/>
      <c r="M23" s="23"/>
    </row>
    <row r="24" spans="2:13" s="15" customFormat="1" ht="15" customHeight="1" thickTop="1">
      <c r="B24" s="82" t="s">
        <v>6</v>
      </c>
      <c r="C24" s="9">
        <v>349052377</v>
      </c>
      <c r="D24" s="10">
        <v>1</v>
      </c>
      <c r="E24" s="6"/>
      <c r="F24" s="9">
        <v>360956940</v>
      </c>
      <c r="G24" s="10">
        <v>1</v>
      </c>
      <c r="H24" s="6"/>
      <c r="I24" s="38"/>
      <c r="J24" s="39"/>
      <c r="L24" s="26"/>
      <c r="M24" s="23"/>
    </row>
    <row r="25" spans="2:13" s="15" customFormat="1" ht="15" customHeight="1">
      <c r="C25" s="72"/>
      <c r="D25" s="72"/>
      <c r="F25" s="72"/>
      <c r="I25" s="23"/>
    </row>
    <row r="26" spans="2:13" s="15" customFormat="1" ht="15" customHeight="1" thickBot="1">
      <c r="B26" s="85" t="s">
        <v>33</v>
      </c>
      <c r="C26" s="117" t="s">
        <v>109</v>
      </c>
      <c r="D26" s="117" t="s">
        <v>110</v>
      </c>
      <c r="E26" s="117" t="s">
        <v>4</v>
      </c>
      <c r="F26" s="6"/>
      <c r="G26" s="117" t="s">
        <v>104</v>
      </c>
    </row>
    <row r="27" spans="2:13" s="15" customFormat="1" ht="15" customHeight="1">
      <c r="B27" s="81" t="s">
        <v>89</v>
      </c>
      <c r="C27" s="22">
        <v>387745</v>
      </c>
      <c r="D27" s="22">
        <v>413988</v>
      </c>
      <c r="E27" s="8">
        <v>-6.3E-2</v>
      </c>
      <c r="F27" s="6"/>
      <c r="G27" s="7">
        <v>-26243</v>
      </c>
      <c r="I27" s="16"/>
    </row>
    <row r="28" spans="2:13" s="15" customFormat="1" ht="15" customHeight="1">
      <c r="B28" s="81" t="s">
        <v>30</v>
      </c>
      <c r="C28" s="22">
        <v>372004</v>
      </c>
      <c r="D28" s="22">
        <v>397334</v>
      </c>
      <c r="E28" s="8">
        <v>-6.4000000000000001E-2</v>
      </c>
      <c r="F28" s="6"/>
      <c r="G28" s="7">
        <v>-25330</v>
      </c>
      <c r="I28" s="16"/>
    </row>
    <row r="29" spans="2:13" s="15" customFormat="1" ht="15" customHeight="1">
      <c r="B29" s="81" t="s">
        <v>31</v>
      </c>
      <c r="C29" s="22">
        <v>319841</v>
      </c>
      <c r="D29" s="22">
        <v>341765</v>
      </c>
      <c r="E29" s="8">
        <v>-6.4000000000000001E-2</v>
      </c>
      <c r="F29" s="6"/>
      <c r="G29" s="7">
        <v>-21924</v>
      </c>
      <c r="I29" s="16"/>
    </row>
    <row r="30" spans="2:13" ht="15" customHeight="1">
      <c r="B30" s="81" t="s">
        <v>32</v>
      </c>
      <c r="C30" s="22">
        <v>93221</v>
      </c>
      <c r="D30" s="22">
        <v>96393</v>
      </c>
      <c r="E30" s="8">
        <v>-3.3000000000000002E-2</v>
      </c>
      <c r="F30" s="28"/>
      <c r="G30" s="7">
        <v>-3172</v>
      </c>
    </row>
    <row r="31" spans="2:13" ht="15" customHeight="1">
      <c r="C31" s="40"/>
      <c r="D31" s="40"/>
    </row>
    <row r="32" spans="2:13" ht="15" customHeight="1" thickBot="1">
      <c r="B32" s="80" t="s">
        <v>34</v>
      </c>
      <c r="C32" s="117" t="s">
        <v>109</v>
      </c>
      <c r="D32" s="117" t="s">
        <v>110</v>
      </c>
      <c r="E32" s="117" t="s">
        <v>4</v>
      </c>
      <c r="G32" s="117" t="s">
        <v>104</v>
      </c>
    </row>
    <row r="33" spans="2:7" ht="15" customHeight="1">
      <c r="B33" s="81" t="s">
        <v>89</v>
      </c>
      <c r="C33" s="22">
        <v>2161412</v>
      </c>
      <c r="D33" s="22">
        <v>2124314</v>
      </c>
      <c r="E33" s="8">
        <v>1.7000000000000001E-2</v>
      </c>
      <c r="G33" s="7">
        <v>37098</v>
      </c>
    </row>
    <row r="34" spans="2:7" ht="15" customHeight="1">
      <c r="B34" s="81" t="s">
        <v>30</v>
      </c>
      <c r="C34" s="22">
        <v>2117965</v>
      </c>
      <c r="D34" s="22">
        <v>2081227</v>
      </c>
      <c r="E34" s="8">
        <v>1.7999999999999999E-2</v>
      </c>
      <c r="G34" s="7">
        <v>36738</v>
      </c>
    </row>
    <row r="36" spans="2:7" ht="15" customHeight="1">
      <c r="B36" s="86" t="s">
        <v>35</v>
      </c>
    </row>
    <row r="37" spans="2:7" ht="15" customHeight="1">
      <c r="B37" s="29"/>
    </row>
    <row r="38" spans="2:7" ht="14.4" thickBot="1">
      <c r="B38" s="27" t="s">
        <v>36</v>
      </c>
      <c r="C38" s="117" t="s">
        <v>109</v>
      </c>
      <c r="D38" s="117" t="s">
        <v>110</v>
      </c>
      <c r="E38" s="117" t="s">
        <v>4</v>
      </c>
    </row>
    <row r="39" spans="2:7" ht="13.8">
      <c r="B39" s="3" t="s">
        <v>11</v>
      </c>
      <c r="C39" s="22">
        <v>11697815</v>
      </c>
      <c r="D39" s="22">
        <v>10143846</v>
      </c>
      <c r="E39" s="8">
        <v>0.153</v>
      </c>
      <c r="F39" s="34"/>
      <c r="G39" s="34"/>
    </row>
    <row r="40" spans="2:7" s="14" customFormat="1" ht="13.8">
      <c r="B40" s="3" t="s">
        <v>2</v>
      </c>
      <c r="C40" s="22">
        <v>4606385</v>
      </c>
      <c r="D40" s="22">
        <v>6396925</v>
      </c>
      <c r="E40" s="8">
        <v>-0.28000000000000003</v>
      </c>
      <c r="F40" s="34"/>
      <c r="G40" s="34"/>
    </row>
    <row r="41" spans="2:7" ht="13.8">
      <c r="B41" s="3" t="s">
        <v>12</v>
      </c>
      <c r="C41" s="22">
        <v>3783581</v>
      </c>
      <c r="D41" s="22">
        <v>3287114</v>
      </c>
      <c r="E41" s="8">
        <v>0.151</v>
      </c>
      <c r="F41" s="34"/>
      <c r="G41" s="34"/>
    </row>
    <row r="42" spans="2:7" ht="13.8">
      <c r="B42" s="3" t="s">
        <v>3</v>
      </c>
      <c r="C42" s="22">
        <v>460374</v>
      </c>
      <c r="D42" s="22">
        <v>756574</v>
      </c>
      <c r="E42" s="8">
        <v>-0.39200000000000002</v>
      </c>
      <c r="F42" s="34"/>
      <c r="G42" s="34"/>
    </row>
    <row r="43" spans="2:7" ht="13.8">
      <c r="B43" s="85" t="s">
        <v>90</v>
      </c>
      <c r="C43" s="26">
        <v>20548155</v>
      </c>
      <c r="D43" s="26">
        <v>20584459</v>
      </c>
      <c r="E43" s="31">
        <v>-2E-3</v>
      </c>
      <c r="F43" s="35"/>
      <c r="G43" s="34"/>
    </row>
    <row r="44" spans="2:7" ht="15" customHeight="1">
      <c r="C44" s="32"/>
      <c r="D44" s="32"/>
    </row>
    <row r="45" spans="2:7" ht="15" customHeight="1">
      <c r="C45" s="30"/>
      <c r="D45" s="30"/>
      <c r="G45" s="30"/>
    </row>
    <row r="49" spans="2:3" ht="15" customHeight="1">
      <c r="B49" s="3"/>
      <c r="C49" s="33"/>
    </row>
    <row r="50" spans="2:3" ht="15" customHeight="1">
      <c r="B50" s="3"/>
      <c r="C50" s="33"/>
    </row>
    <row r="51" spans="2:3" ht="15" customHeight="1">
      <c r="B51" s="3"/>
      <c r="C51" s="33"/>
    </row>
  </sheetData>
  <mergeCells count="7">
    <mergeCell ref="C17:D17"/>
    <mergeCell ref="F17:G17"/>
    <mergeCell ref="I17:J17"/>
    <mergeCell ref="D18:D19"/>
    <mergeCell ref="G18:G19"/>
    <mergeCell ref="I18:I19"/>
    <mergeCell ref="J18:J19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9"/>
  <sheetViews>
    <sheetView showGridLines="0" workbookViewId="0">
      <selection activeCell="D31" sqref="D31"/>
    </sheetView>
  </sheetViews>
  <sheetFormatPr baseColWidth="10" defaultColWidth="11.44140625" defaultRowHeight="13.8"/>
  <cols>
    <col min="1" max="1" width="11.44140625" style="6"/>
    <col min="2" max="2" width="25.33203125" style="6" bestFit="1" customWidth="1"/>
    <col min="3" max="4" width="12" style="6" bestFit="1" customWidth="1"/>
    <col min="5" max="9" width="11.44140625" style="6"/>
    <col min="10" max="10" width="68.33203125" style="6" bestFit="1" customWidth="1"/>
    <col min="11" max="11" width="12.33203125" style="6" bestFit="1" customWidth="1"/>
    <col min="12" max="16384" width="11.44140625" style="6"/>
  </cols>
  <sheetData>
    <row r="1" spans="2:13">
      <c r="B1" s="87" t="s">
        <v>37</v>
      </c>
    </row>
    <row r="3" spans="2:13" ht="14.4" thickBot="1">
      <c r="B3" s="80" t="s">
        <v>17</v>
      </c>
      <c r="C3" s="117" t="s">
        <v>109</v>
      </c>
      <c r="D3" s="117" t="s">
        <v>110</v>
      </c>
      <c r="E3" s="117" t="s">
        <v>4</v>
      </c>
      <c r="G3" s="117" t="s">
        <v>100</v>
      </c>
    </row>
    <row r="4" spans="2:13">
      <c r="B4" s="81" t="s">
        <v>38</v>
      </c>
      <c r="C4" s="133">
        <v>328418487</v>
      </c>
      <c r="D4" s="133">
        <v>340322837</v>
      </c>
      <c r="E4" s="8">
        <v>-3.5000000000000003E-2</v>
      </c>
      <c r="G4" s="7">
        <v>-11904350</v>
      </c>
      <c r="J4" s="41"/>
      <c r="K4" s="42"/>
      <c r="L4" s="42"/>
      <c r="M4" s="42"/>
    </row>
    <row r="5" spans="2:13">
      <c r="B5" s="81" t="s">
        <v>45</v>
      </c>
      <c r="C5" s="133">
        <v>646640</v>
      </c>
      <c r="D5" s="133">
        <v>853362</v>
      </c>
      <c r="E5" s="8">
        <v>-0.24199999999999999</v>
      </c>
      <c r="F5" s="28"/>
      <c r="G5" s="7">
        <v>-206722</v>
      </c>
      <c r="J5" s="41"/>
      <c r="K5" s="42"/>
      <c r="L5" s="42"/>
      <c r="M5" s="42"/>
    </row>
    <row r="6" spans="2:13">
      <c r="B6" s="81" t="s">
        <v>39</v>
      </c>
      <c r="C6" s="133">
        <v>-149645179</v>
      </c>
      <c r="D6" s="133">
        <v>-130109867</v>
      </c>
      <c r="E6" s="8">
        <v>0.15</v>
      </c>
      <c r="G6" s="7">
        <v>-19535312</v>
      </c>
      <c r="J6" s="41"/>
      <c r="K6" s="42"/>
      <c r="L6" s="42"/>
      <c r="M6" s="42"/>
    </row>
    <row r="7" spans="2:13" s="11" customFormat="1">
      <c r="B7" s="82" t="s">
        <v>5</v>
      </c>
      <c r="C7" s="134">
        <v>179419948</v>
      </c>
      <c r="D7" s="134">
        <v>211066332</v>
      </c>
      <c r="E7" s="10">
        <v>-0.15</v>
      </c>
      <c r="G7" s="9">
        <v>-31646384</v>
      </c>
      <c r="J7" s="44"/>
      <c r="K7" s="45"/>
      <c r="L7" s="45"/>
      <c r="M7" s="45"/>
    </row>
    <row r="8" spans="2:13">
      <c r="B8" s="81" t="s">
        <v>40</v>
      </c>
      <c r="C8" s="133">
        <v>-48371499</v>
      </c>
      <c r="D8" s="133">
        <v>-45601218</v>
      </c>
      <c r="E8" s="8">
        <v>6.0999999999999999E-2</v>
      </c>
      <c r="G8" s="7">
        <v>-2770281</v>
      </c>
      <c r="J8" s="41"/>
      <c r="K8" s="42"/>
      <c r="L8" s="42"/>
      <c r="M8" s="42"/>
    </row>
    <row r="9" spans="2:13" s="11" customFormat="1">
      <c r="B9" s="82" t="s">
        <v>41</v>
      </c>
      <c r="C9" s="134">
        <v>131048449</v>
      </c>
      <c r="D9" s="134">
        <v>165465114</v>
      </c>
      <c r="E9" s="10">
        <v>-0.20799999999999999</v>
      </c>
      <c r="G9" s="9">
        <v>-34416665</v>
      </c>
      <c r="J9" s="44"/>
      <c r="K9" s="45"/>
      <c r="L9" s="45"/>
      <c r="M9" s="45"/>
    </row>
    <row r="10" spans="2:13">
      <c r="B10" s="81" t="s">
        <v>47</v>
      </c>
      <c r="C10" s="133">
        <v>-1583640</v>
      </c>
      <c r="D10" s="133">
        <v>-1552413</v>
      </c>
      <c r="E10" s="8">
        <v>0.02</v>
      </c>
      <c r="F10" s="28"/>
      <c r="G10" s="7">
        <v>-31227</v>
      </c>
      <c r="J10" s="41"/>
      <c r="K10" s="42"/>
      <c r="L10" s="42"/>
      <c r="M10" s="42"/>
    </row>
    <row r="11" spans="2:13">
      <c r="B11" s="81" t="s">
        <v>42</v>
      </c>
      <c r="C11" s="133">
        <v>-32044377</v>
      </c>
      <c r="D11" s="133">
        <v>-29817321</v>
      </c>
      <c r="E11" s="8">
        <v>7.4999999999999997E-2</v>
      </c>
      <c r="G11" s="7">
        <v>-2227056</v>
      </c>
      <c r="J11" s="41"/>
      <c r="K11" s="42"/>
      <c r="L11" s="42"/>
      <c r="M11" s="42"/>
    </row>
    <row r="12" spans="2:13">
      <c r="B12" s="81" t="s">
        <v>43</v>
      </c>
      <c r="C12" s="133">
        <v>-23791658</v>
      </c>
      <c r="D12" s="133">
        <v>-34169739</v>
      </c>
      <c r="E12" s="8">
        <v>-0.30399999999999999</v>
      </c>
      <c r="G12" s="7">
        <v>10378081</v>
      </c>
      <c r="J12" s="41"/>
      <c r="K12" s="42"/>
      <c r="L12" s="42"/>
      <c r="M12" s="42"/>
    </row>
    <row r="13" spans="2:13">
      <c r="B13" s="81" t="s">
        <v>111</v>
      </c>
      <c r="C13" s="133">
        <v>3593312</v>
      </c>
      <c r="D13" s="133">
        <v>-2858194</v>
      </c>
      <c r="E13" s="8" t="s">
        <v>14</v>
      </c>
      <c r="G13" s="7">
        <v>6451506</v>
      </c>
      <c r="J13" s="41"/>
      <c r="K13" s="42"/>
      <c r="L13" s="42"/>
      <c r="M13" s="42"/>
    </row>
    <row r="14" spans="2:13" s="46" customFormat="1">
      <c r="B14" s="82" t="s">
        <v>44</v>
      </c>
      <c r="C14" s="134">
        <v>75548785</v>
      </c>
      <c r="D14" s="134">
        <v>98383089</v>
      </c>
      <c r="E14" s="10">
        <v>-0.23200000000000001</v>
      </c>
      <c r="F14" s="11"/>
      <c r="G14" s="9">
        <v>-22834304</v>
      </c>
      <c r="J14" s="47"/>
      <c r="K14" s="48"/>
      <c r="L14" s="48"/>
      <c r="M14" s="48"/>
    </row>
    <row r="15" spans="2:13">
      <c r="C15" s="42"/>
      <c r="D15" s="42"/>
      <c r="J15" s="41"/>
      <c r="M15" s="42"/>
    </row>
    <row r="16" spans="2:13">
      <c r="C16" s="42"/>
      <c r="D16" s="42"/>
      <c r="J16" s="41"/>
    </row>
    <row r="17" spans="2:10">
      <c r="B17" s="87" t="s">
        <v>46</v>
      </c>
      <c r="J17" s="41"/>
    </row>
    <row r="18" spans="2:10">
      <c r="J18" s="41"/>
    </row>
    <row r="19" spans="2:10" ht="14.4" thickBot="1">
      <c r="B19" s="80" t="s">
        <v>17</v>
      </c>
      <c r="C19" s="117" t="s">
        <v>109</v>
      </c>
      <c r="D19" s="117" t="s">
        <v>110</v>
      </c>
      <c r="E19" s="117" t="s">
        <v>4</v>
      </c>
      <c r="G19" s="117" t="s">
        <v>100</v>
      </c>
    </row>
    <row r="20" spans="2:10">
      <c r="B20" s="81" t="s">
        <v>38</v>
      </c>
      <c r="C20" s="133">
        <v>20633890</v>
      </c>
      <c r="D20" s="133">
        <v>20634103</v>
      </c>
      <c r="E20" s="8">
        <v>0</v>
      </c>
      <c r="G20" s="7">
        <v>-213</v>
      </c>
    </row>
    <row r="21" spans="2:10">
      <c r="B21" s="81" t="s">
        <v>45</v>
      </c>
      <c r="C21" s="133">
        <v>3347975</v>
      </c>
      <c r="D21" s="133">
        <v>3525820</v>
      </c>
      <c r="E21" s="8">
        <v>-0.05</v>
      </c>
      <c r="F21" s="28"/>
      <c r="G21" s="7">
        <v>-177845</v>
      </c>
    </row>
    <row r="22" spans="2:10">
      <c r="B22" s="81" t="s">
        <v>39</v>
      </c>
      <c r="C22" s="133">
        <v>-19826506</v>
      </c>
      <c r="D22" s="133">
        <v>-20278180</v>
      </c>
      <c r="E22" s="8">
        <v>-2.1999999999999999E-2</v>
      </c>
      <c r="G22" s="7">
        <v>451674</v>
      </c>
    </row>
    <row r="23" spans="2:10">
      <c r="B23" s="82" t="s">
        <v>5</v>
      </c>
      <c r="C23" s="134">
        <v>4155359</v>
      </c>
      <c r="D23" s="134">
        <v>3881743</v>
      </c>
      <c r="E23" s="10">
        <v>7.0000000000000007E-2</v>
      </c>
      <c r="G23" s="9">
        <v>273616</v>
      </c>
    </row>
    <row r="24" spans="2:10">
      <c r="B24" s="81" t="s">
        <v>40</v>
      </c>
      <c r="C24" s="133">
        <v>-1367623</v>
      </c>
      <c r="D24" s="133">
        <v>-1398996</v>
      </c>
      <c r="E24" s="8">
        <v>-2.1999999999999999E-2</v>
      </c>
      <c r="G24" s="7">
        <v>31373</v>
      </c>
    </row>
    <row r="25" spans="2:10">
      <c r="B25" s="82" t="s">
        <v>41</v>
      </c>
      <c r="C25" s="134">
        <v>2787736</v>
      </c>
      <c r="D25" s="134">
        <v>2482747</v>
      </c>
      <c r="E25" s="10">
        <v>0.123</v>
      </c>
      <c r="F25" s="11"/>
      <c r="G25" s="9">
        <v>304989</v>
      </c>
    </row>
    <row r="26" spans="2:10">
      <c r="B26" s="81" t="s">
        <v>47</v>
      </c>
      <c r="C26" s="133">
        <v>-269701</v>
      </c>
      <c r="D26" s="133">
        <v>-189980</v>
      </c>
      <c r="E26" s="8">
        <v>0.42</v>
      </c>
      <c r="F26" s="28"/>
      <c r="G26" s="7">
        <v>-79721</v>
      </c>
    </row>
    <row r="27" spans="2:10">
      <c r="B27" s="81" t="s">
        <v>42</v>
      </c>
      <c r="C27" s="133">
        <v>-159614</v>
      </c>
      <c r="D27" s="133">
        <v>-192397</v>
      </c>
      <c r="E27" s="8">
        <v>-0.17</v>
      </c>
      <c r="G27" s="7">
        <v>32783</v>
      </c>
    </row>
    <row r="28" spans="2:10">
      <c r="B28" s="81" t="s">
        <v>43</v>
      </c>
      <c r="C28" s="133">
        <v>-672684</v>
      </c>
      <c r="D28" s="133">
        <v>-537102</v>
      </c>
      <c r="E28" s="8">
        <v>0.252</v>
      </c>
      <c r="G28" s="7">
        <v>-135582</v>
      </c>
    </row>
    <row r="29" spans="2:10">
      <c r="B29" s="82" t="s">
        <v>44</v>
      </c>
      <c r="C29" s="134">
        <v>1685737</v>
      </c>
      <c r="D29" s="134">
        <v>1563268</v>
      </c>
      <c r="E29" s="10">
        <v>7.8E-2</v>
      </c>
      <c r="F29" s="11"/>
      <c r="G29" s="9">
        <v>122469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8"/>
  <sheetViews>
    <sheetView showGridLines="0" workbookViewId="0">
      <selection activeCell="B28" sqref="B28"/>
    </sheetView>
  </sheetViews>
  <sheetFormatPr baseColWidth="10" defaultColWidth="11.44140625" defaultRowHeight="15" customHeight="1"/>
  <cols>
    <col min="1" max="1" width="4" style="50" customWidth="1"/>
    <col min="2" max="2" width="25.33203125" style="50" bestFit="1" customWidth="1"/>
    <col min="3" max="16384" width="11.44140625" style="50"/>
  </cols>
  <sheetData>
    <row r="1" spans="1:14" ht="15" customHeight="1">
      <c r="A1" s="49" t="s">
        <v>9</v>
      </c>
    </row>
    <row r="3" spans="1:14" s="51" customFormat="1" ht="15" customHeight="1" thickBot="1">
      <c r="B3" s="27" t="s">
        <v>13</v>
      </c>
      <c r="C3" s="5" t="s">
        <v>124</v>
      </c>
      <c r="D3" s="5" t="s">
        <v>125</v>
      </c>
      <c r="E3" s="5" t="s">
        <v>4</v>
      </c>
      <c r="F3" s="6"/>
      <c r="G3" s="5" t="s">
        <v>126</v>
      </c>
    </row>
    <row r="4" spans="1:14" ht="15" customHeight="1">
      <c r="B4" s="3" t="s">
        <v>18</v>
      </c>
      <c r="C4" s="7">
        <v>105371352</v>
      </c>
      <c r="D4" s="7">
        <v>106306948</v>
      </c>
      <c r="E4" s="8">
        <v>-8.9999999999999993E-3</v>
      </c>
      <c r="F4" s="6"/>
      <c r="G4" s="7">
        <v>-935596</v>
      </c>
    </row>
    <row r="5" spans="1:14" s="52" customFormat="1" ht="15" customHeight="1">
      <c r="B5" s="3" t="s">
        <v>19</v>
      </c>
      <c r="C5" s="7">
        <v>-59517317</v>
      </c>
      <c r="D5" s="7">
        <v>-49699762</v>
      </c>
      <c r="E5" s="8">
        <v>0.19800000000000001</v>
      </c>
      <c r="F5" s="6"/>
      <c r="G5" s="7">
        <v>-9817555</v>
      </c>
    </row>
    <row r="6" spans="1:14" s="52" customFormat="1" ht="15" customHeight="1">
      <c r="B6" s="4" t="s">
        <v>5</v>
      </c>
      <c r="C6" s="9">
        <v>45854035</v>
      </c>
      <c r="D6" s="9">
        <v>56607186</v>
      </c>
      <c r="E6" s="10">
        <v>-0.19</v>
      </c>
      <c r="F6" s="11"/>
      <c r="G6" s="9">
        <v>-10753151</v>
      </c>
    </row>
    <row r="7" spans="1:14" s="52" customFormat="1" ht="15" customHeight="1">
      <c r="B7" s="3" t="s">
        <v>40</v>
      </c>
      <c r="C7" s="7">
        <v>-16254350</v>
      </c>
      <c r="D7" s="7">
        <v>-15724751</v>
      </c>
      <c r="E7" s="8">
        <v>3.4000000000000002E-2</v>
      </c>
      <c r="F7" s="6"/>
      <c r="G7" s="7">
        <v>-529599</v>
      </c>
      <c r="L7" s="33"/>
      <c r="M7" s="33"/>
      <c r="N7" s="53"/>
    </row>
    <row r="8" spans="1:14" s="52" customFormat="1" ht="15" customHeight="1">
      <c r="B8" s="4" t="s">
        <v>41</v>
      </c>
      <c r="C8" s="9">
        <v>29599685</v>
      </c>
      <c r="D8" s="9">
        <v>40882435</v>
      </c>
      <c r="E8" s="10">
        <v>-0.27600000000000002</v>
      </c>
      <c r="F8" s="11"/>
      <c r="G8" s="9">
        <v>-11282750</v>
      </c>
    </row>
    <row r="9" spans="1:14" s="52" customFormat="1" ht="15" customHeight="1">
      <c r="B9" s="3" t="s">
        <v>47</v>
      </c>
      <c r="C9" s="7">
        <v>-435245</v>
      </c>
      <c r="D9" s="7">
        <v>-497658</v>
      </c>
      <c r="E9" s="70">
        <v>-0.125</v>
      </c>
      <c r="F9" s="70"/>
      <c r="G9" s="7">
        <v>62413</v>
      </c>
    </row>
    <row r="10" spans="1:14" s="52" customFormat="1" ht="15" customHeight="1">
      <c r="B10" s="3" t="s">
        <v>42</v>
      </c>
      <c r="C10" s="7">
        <v>-9103410</v>
      </c>
      <c r="D10" s="7">
        <v>-9155270</v>
      </c>
      <c r="E10" s="12">
        <v>-6.0000000000000001E-3</v>
      </c>
      <c r="F10" s="14"/>
      <c r="G10" s="13">
        <v>51860</v>
      </c>
    </row>
    <row r="11" spans="1:14" s="52" customFormat="1" ht="15" customHeight="1">
      <c r="B11" s="3" t="s">
        <v>43</v>
      </c>
      <c r="C11" s="7">
        <v>-5208985</v>
      </c>
      <c r="D11" s="7">
        <v>-9162732</v>
      </c>
      <c r="E11" s="8">
        <v>-0.432</v>
      </c>
      <c r="F11" s="6"/>
      <c r="G11" s="7">
        <v>3953747</v>
      </c>
    </row>
    <row r="12" spans="1:14" s="52" customFormat="1" ht="15" customHeight="1">
      <c r="B12" s="3" t="s">
        <v>111</v>
      </c>
      <c r="C12" s="7">
        <v>-101388</v>
      </c>
      <c r="D12" s="7">
        <v>-5635727</v>
      </c>
      <c r="E12" s="8">
        <v>-0.98199999999999998</v>
      </c>
      <c r="F12" s="6"/>
      <c r="G12" s="7">
        <v>5534339</v>
      </c>
    </row>
    <row r="13" spans="1:14" s="52" customFormat="1" ht="15" customHeight="1">
      <c r="B13" s="4" t="s">
        <v>44</v>
      </c>
      <c r="C13" s="9">
        <v>13535561</v>
      </c>
      <c r="D13" s="9">
        <v>19336161</v>
      </c>
      <c r="E13" s="10">
        <v>-0.3</v>
      </c>
      <c r="F13" s="11"/>
      <c r="G13" s="9">
        <v>-5800600</v>
      </c>
    </row>
    <row r="14" spans="1:14" s="52" customFormat="1" ht="15" customHeight="1">
      <c r="C14" s="43"/>
    </row>
    <row r="15" spans="1:14" s="52" customFormat="1" ht="15" customHeight="1"/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38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44"/>
  <sheetViews>
    <sheetView showGridLines="0" workbookViewId="0">
      <selection activeCell="B25" sqref="B25:B33"/>
    </sheetView>
  </sheetViews>
  <sheetFormatPr baseColWidth="10" defaultColWidth="11.44140625" defaultRowHeight="15" customHeight="1"/>
  <cols>
    <col min="1" max="1" width="3.88671875" style="6" customWidth="1"/>
    <col min="2" max="2" width="68.109375" style="6" bestFit="1" customWidth="1"/>
    <col min="3" max="4" width="13.6640625" style="6" customWidth="1"/>
    <col min="5" max="5" width="9.33203125" style="6" customWidth="1"/>
    <col min="6" max="16384" width="11.44140625" style="6"/>
  </cols>
  <sheetData>
    <row r="3" spans="2:5" ht="15" customHeight="1" thickBot="1">
      <c r="C3" s="117" t="str">
        <f>Resultados!C3</f>
        <v xml:space="preserve">         Sep. 20</v>
      </c>
      <c r="D3" s="117" t="s">
        <v>108</v>
      </c>
      <c r="E3" s="131" t="s">
        <v>4</v>
      </c>
    </row>
    <row r="4" spans="2:5" ht="15" customHeight="1" thickBot="1">
      <c r="B4" s="54"/>
      <c r="C4" s="117" t="s">
        <v>103</v>
      </c>
      <c r="D4" s="117" t="s">
        <v>103</v>
      </c>
      <c r="E4" s="130"/>
    </row>
    <row r="5" spans="2:5" ht="15" customHeight="1">
      <c r="B5" s="21" t="s">
        <v>48</v>
      </c>
    </row>
    <row r="6" spans="2:5" ht="12.75" customHeight="1">
      <c r="B6" s="81" t="s">
        <v>49</v>
      </c>
      <c r="C6" s="75">
        <v>278251456</v>
      </c>
      <c r="D6" s="75">
        <v>197676646</v>
      </c>
      <c r="E6" s="8">
        <v>0.40799999999999997</v>
      </c>
    </row>
    <row r="7" spans="2:5" ht="12.6" customHeight="1">
      <c r="B7" s="81" t="s">
        <v>91</v>
      </c>
      <c r="C7" s="75">
        <v>1795455803</v>
      </c>
      <c r="D7" s="75">
        <v>1803767656</v>
      </c>
      <c r="E7" s="8">
        <v>-5.0000000000000001E-3</v>
      </c>
    </row>
    <row r="8" spans="2:5" ht="12.6" customHeight="1">
      <c r="B8" s="81" t="s">
        <v>113</v>
      </c>
      <c r="C8" s="75">
        <v>256220852</v>
      </c>
      <c r="D8" s="75">
        <v>0</v>
      </c>
      <c r="E8" s="8" t="s">
        <v>112</v>
      </c>
    </row>
    <row r="9" spans="2:5" ht="12.75" customHeight="1">
      <c r="B9" s="82" t="s">
        <v>50</v>
      </c>
      <c r="C9" s="76">
        <v>2329928111</v>
      </c>
      <c r="D9" s="76">
        <v>2001444302</v>
      </c>
      <c r="E9" s="10">
        <v>0.16400000000000001</v>
      </c>
    </row>
    <row r="10" spans="2:5" ht="12.75" customHeight="1">
      <c r="B10" s="83" t="s">
        <v>51</v>
      </c>
      <c r="E10" s="55"/>
    </row>
    <row r="11" spans="2:5" ht="12.75" customHeight="1">
      <c r="B11" s="81" t="s">
        <v>52</v>
      </c>
      <c r="C11" s="75">
        <v>188962499</v>
      </c>
      <c r="D11" s="75">
        <v>242137717</v>
      </c>
      <c r="E11" s="8">
        <v>-0.22</v>
      </c>
    </row>
    <row r="12" spans="2:5" ht="12.75" customHeight="1">
      <c r="B12" s="81" t="s">
        <v>53</v>
      </c>
      <c r="C12" s="75">
        <v>1063113802</v>
      </c>
      <c r="D12" s="75">
        <v>1071833122</v>
      </c>
      <c r="E12" s="8">
        <v>-8.0000000000000002E-3</v>
      </c>
    </row>
    <row r="13" spans="2:5" ht="12.75" customHeight="1">
      <c r="B13" s="81" t="s">
        <v>114</v>
      </c>
      <c r="C13" s="75">
        <v>157122242</v>
      </c>
      <c r="D13" s="75">
        <v>0</v>
      </c>
      <c r="E13" s="8" t="s">
        <v>112</v>
      </c>
    </row>
    <row r="14" spans="2:5" ht="12.75" customHeight="1">
      <c r="B14" s="82" t="s">
        <v>54</v>
      </c>
      <c r="C14" s="76">
        <v>1409198543</v>
      </c>
      <c r="D14" s="76">
        <v>1313970839</v>
      </c>
      <c r="E14" s="10">
        <v>7.1999999999999995E-2</v>
      </c>
    </row>
    <row r="15" spans="2:5" ht="12.75" customHeight="1">
      <c r="B15" s="88"/>
      <c r="E15" s="55"/>
    </row>
    <row r="16" spans="2:5" ht="12.75" customHeight="1">
      <c r="B16" s="81" t="s">
        <v>55</v>
      </c>
      <c r="C16" s="75">
        <v>876032320</v>
      </c>
      <c r="D16" s="75">
        <v>644453334</v>
      </c>
      <c r="E16" s="8">
        <v>0.35899999999999999</v>
      </c>
    </row>
    <row r="17" spans="2:5" ht="12.75" customHeight="1">
      <c r="B17" s="81" t="s">
        <v>56</v>
      </c>
      <c r="C17" s="75">
        <v>44697248</v>
      </c>
      <c r="D17" s="75">
        <v>43020129</v>
      </c>
      <c r="E17" s="8">
        <v>3.9E-2</v>
      </c>
    </row>
    <row r="18" spans="2:5" ht="12.75" customHeight="1">
      <c r="B18" s="82" t="s">
        <v>57</v>
      </c>
      <c r="C18" s="76">
        <v>920729568</v>
      </c>
      <c r="D18" s="76">
        <v>687473463</v>
      </c>
      <c r="E18" s="10">
        <v>0.33900000000000002</v>
      </c>
    </row>
    <row r="19" spans="2:5" ht="12.75" customHeight="1">
      <c r="B19" s="87" t="s">
        <v>58</v>
      </c>
      <c r="C19" s="76">
        <v>2329928111</v>
      </c>
      <c r="D19" s="76">
        <v>2001444302</v>
      </c>
      <c r="E19" s="10">
        <v>0.16400000000000001</v>
      </c>
    </row>
    <row r="24" spans="2:5" ht="15" customHeight="1" thickBot="1">
      <c r="B24" s="89" t="s">
        <v>59</v>
      </c>
      <c r="C24" s="97" t="str">
        <f>+C3</f>
        <v xml:space="preserve">         Sep. 20</v>
      </c>
    </row>
    <row r="25" spans="2:5" ht="15" customHeight="1">
      <c r="B25" s="91" t="s">
        <v>99</v>
      </c>
      <c r="C25" s="74">
        <v>8279116</v>
      </c>
    </row>
    <row r="26" spans="2:5" ht="15" customHeight="1">
      <c r="B26" s="91" t="s">
        <v>60</v>
      </c>
      <c r="C26" s="74">
        <v>7151226</v>
      </c>
    </row>
    <row r="27" spans="2:5" s="14" customFormat="1" ht="15" customHeight="1">
      <c r="B27" s="90" t="s">
        <v>98</v>
      </c>
      <c r="C27" s="74">
        <v>6478362</v>
      </c>
    </row>
    <row r="28" spans="2:5" ht="15" customHeight="1">
      <c r="B28" s="71" t="s">
        <v>107</v>
      </c>
      <c r="C28" s="74">
        <v>5805988</v>
      </c>
    </row>
    <row r="29" spans="2:5" ht="15" customHeight="1">
      <c r="B29" s="91" t="s">
        <v>106</v>
      </c>
      <c r="C29" s="74">
        <v>5608555</v>
      </c>
    </row>
    <row r="30" spans="2:5" ht="15" customHeight="1">
      <c r="B30" s="91" t="s">
        <v>93</v>
      </c>
      <c r="C30" s="74">
        <v>5178426</v>
      </c>
    </row>
    <row r="31" spans="2:5" ht="15" customHeight="1">
      <c r="B31" s="71" t="s">
        <v>94</v>
      </c>
      <c r="C31" s="22">
        <v>4196366</v>
      </c>
    </row>
    <row r="32" spans="2:5" ht="15" customHeight="1">
      <c r="B32" s="6" t="s">
        <v>115</v>
      </c>
      <c r="C32" s="22">
        <v>2953020</v>
      </c>
    </row>
    <row r="33" spans="2:3" ht="15" customHeight="1">
      <c r="B33" s="6" t="s">
        <v>116</v>
      </c>
      <c r="C33" s="22">
        <v>2128943</v>
      </c>
    </row>
    <row r="43" spans="2:3" ht="15" customHeight="1">
      <c r="B43" s="71"/>
    </row>
    <row r="44" spans="2:3" ht="15" customHeight="1">
      <c r="B44" s="71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2"/>
  <sheetViews>
    <sheetView showGridLines="0" workbookViewId="0">
      <selection activeCell="E7" sqref="E7:H7"/>
    </sheetView>
  </sheetViews>
  <sheetFormatPr baseColWidth="10" defaultColWidth="11.44140625" defaultRowHeight="15" customHeight="1"/>
  <cols>
    <col min="1" max="1" width="11.44140625" style="6"/>
    <col min="2" max="2" width="24.6640625" style="6" bestFit="1" customWidth="1"/>
    <col min="3" max="3" width="11.44140625" style="6"/>
    <col min="4" max="4" width="11.44140625" style="6" customWidth="1"/>
    <col min="5" max="5" width="9.6640625" style="6" customWidth="1"/>
    <col min="6" max="6" width="9.44140625" style="6" customWidth="1"/>
    <col min="7" max="7" width="11" style="6" customWidth="1"/>
    <col min="8" max="8" width="12.5546875" style="6" customWidth="1"/>
    <col min="9" max="12" width="11.44140625" style="6"/>
    <col min="13" max="13" width="30.109375" style="6" bestFit="1" customWidth="1"/>
    <col min="14" max="16384" width="11.44140625" style="6"/>
  </cols>
  <sheetData>
    <row r="1" spans="1:13" ht="15" customHeight="1">
      <c r="E1" s="56"/>
      <c r="F1" s="56"/>
      <c r="G1" s="56"/>
      <c r="H1" s="56"/>
    </row>
    <row r="2" spans="1:13" ht="18.75" customHeight="1" thickBot="1">
      <c r="B2" s="57" t="s">
        <v>92</v>
      </c>
      <c r="C2" s="58" t="s">
        <v>64</v>
      </c>
      <c r="D2" s="58" t="s">
        <v>7</v>
      </c>
      <c r="E2" s="84" t="s">
        <v>65</v>
      </c>
      <c r="F2" s="84" t="s">
        <v>66</v>
      </c>
      <c r="G2" s="84" t="s">
        <v>67</v>
      </c>
      <c r="H2" s="84" t="s">
        <v>68</v>
      </c>
    </row>
    <row r="3" spans="1:13" ht="15" customHeight="1">
      <c r="B3" s="2" t="s">
        <v>8</v>
      </c>
      <c r="C3" s="59" t="s">
        <v>1</v>
      </c>
      <c r="D3" s="99">
        <f>SUM(E3:H3)</f>
        <v>188421643</v>
      </c>
      <c r="E3" s="100">
        <v>14530653</v>
      </c>
      <c r="F3" s="100">
        <v>52069595</v>
      </c>
      <c r="G3" s="100">
        <v>34829714</v>
      </c>
      <c r="H3" s="100">
        <v>86991681</v>
      </c>
      <c r="I3" s="1"/>
      <c r="J3" s="77"/>
    </row>
    <row r="4" spans="1:13" ht="15" customHeight="1">
      <c r="B4" s="3" t="s">
        <v>61</v>
      </c>
      <c r="C4" s="59" t="s">
        <v>1</v>
      </c>
      <c r="D4" s="99">
        <f t="shared" ref="D4:D9" si="0">SUM(E4:H4)</f>
        <v>677273074</v>
      </c>
      <c r="E4" s="100">
        <v>20086036</v>
      </c>
      <c r="F4" s="100">
        <v>32240734</v>
      </c>
      <c r="G4" s="100">
        <v>16083946</v>
      </c>
      <c r="H4" s="100">
        <v>608862358</v>
      </c>
      <c r="I4" s="1"/>
      <c r="J4" s="77"/>
    </row>
    <row r="5" spans="1:13" ht="15" customHeight="1">
      <c r="B5" s="3" t="s">
        <v>62</v>
      </c>
      <c r="C5" s="59" t="s">
        <v>1</v>
      </c>
      <c r="D5" s="99">
        <f t="shared" si="0"/>
        <v>197104988</v>
      </c>
      <c r="E5" s="100">
        <v>31246556</v>
      </c>
      <c r="F5" s="100">
        <v>116158870</v>
      </c>
      <c r="G5" s="100">
        <v>49699562</v>
      </c>
      <c r="H5" s="100">
        <v>0</v>
      </c>
      <c r="I5" s="1"/>
      <c r="J5" s="1"/>
    </row>
    <row r="6" spans="1:13" ht="15" customHeight="1">
      <c r="B6" s="121" t="s">
        <v>117</v>
      </c>
      <c r="C6" s="122" t="s">
        <v>118</v>
      </c>
      <c r="D6" s="123">
        <f t="shared" ref="D6" si="1">SUM(E6:H6)</f>
        <v>1801188</v>
      </c>
      <c r="E6" s="124">
        <v>1801188</v>
      </c>
      <c r="F6" s="124">
        <v>0</v>
      </c>
      <c r="G6" s="124">
        <v>0</v>
      </c>
      <c r="H6" s="124">
        <v>0</v>
      </c>
      <c r="I6" s="1"/>
      <c r="J6" s="1"/>
    </row>
    <row r="7" spans="1:13" ht="15" customHeight="1">
      <c r="B7" s="4" t="s">
        <v>119</v>
      </c>
      <c r="C7" s="59"/>
      <c r="D7" s="99">
        <f>SUM(D3:D6)</f>
        <v>1064600893</v>
      </c>
      <c r="E7" s="99">
        <f t="shared" ref="E7:H7" si="2">SUM(E3:E6)</f>
        <v>67664433</v>
      </c>
      <c r="F7" s="99">
        <f t="shared" si="2"/>
        <v>200469199</v>
      </c>
      <c r="G7" s="99">
        <f t="shared" si="2"/>
        <v>100613222</v>
      </c>
      <c r="H7" s="99">
        <f t="shared" si="2"/>
        <v>695854039</v>
      </c>
      <c r="I7" s="1"/>
      <c r="J7" s="1"/>
    </row>
    <row r="8" spans="1:13" ht="15" customHeight="1">
      <c r="B8" s="121" t="s">
        <v>63</v>
      </c>
      <c r="C8" s="122" t="s">
        <v>1</v>
      </c>
      <c r="D8" s="123">
        <f t="shared" si="0"/>
        <v>2571205</v>
      </c>
      <c r="E8" s="124">
        <v>1229035</v>
      </c>
      <c r="F8" s="124">
        <v>1202324</v>
      </c>
      <c r="G8" s="124">
        <v>75653</v>
      </c>
      <c r="H8" s="124">
        <v>64193</v>
      </c>
      <c r="I8" s="1"/>
      <c r="J8" s="1"/>
    </row>
    <row r="9" spans="1:13" ht="15" customHeight="1" thickBot="1">
      <c r="B9" s="4" t="s">
        <v>120</v>
      </c>
      <c r="C9" s="125"/>
      <c r="D9" s="101">
        <f t="shared" si="0"/>
        <v>2571205</v>
      </c>
      <c r="E9" s="101">
        <f t="shared" ref="E9:H9" si="3">+E8</f>
        <v>1229035</v>
      </c>
      <c r="F9" s="101">
        <f t="shared" si="3"/>
        <v>1202324</v>
      </c>
      <c r="G9" s="101">
        <f t="shared" si="3"/>
        <v>75653</v>
      </c>
      <c r="H9" s="101">
        <f t="shared" si="3"/>
        <v>64193</v>
      </c>
      <c r="I9" s="1"/>
      <c r="J9" s="1"/>
    </row>
    <row r="10" spans="1:13" ht="15" customHeight="1">
      <c r="B10" s="60" t="s">
        <v>6</v>
      </c>
      <c r="C10" s="15"/>
      <c r="D10" s="99">
        <f>+D7+D9</f>
        <v>1067172098</v>
      </c>
      <c r="E10" s="99">
        <f t="shared" ref="E10:H10" si="4">+E7+E9</f>
        <v>68893468</v>
      </c>
      <c r="F10" s="99">
        <f>+F7+F9</f>
        <v>201671523</v>
      </c>
      <c r="G10" s="99">
        <f t="shared" si="4"/>
        <v>100688875</v>
      </c>
      <c r="H10" s="99">
        <f t="shared" si="4"/>
        <v>695918232</v>
      </c>
      <c r="J10" s="30"/>
    </row>
    <row r="11" spans="1:13" ht="1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2"/>
    </row>
    <row r="12" spans="1:13" ht="15" customHeight="1">
      <c r="A12" s="106"/>
      <c r="B12" s="106" t="s">
        <v>96</v>
      </c>
      <c r="C12" s="106"/>
      <c r="D12" s="107"/>
      <c r="E12" s="107"/>
      <c r="F12" s="106" t="s">
        <v>97</v>
      </c>
      <c r="G12" s="107"/>
      <c r="H12" s="107"/>
      <c r="I12" s="106"/>
      <c r="J12" s="106"/>
      <c r="K12" s="106"/>
      <c r="L12" s="106"/>
      <c r="M12" s="102"/>
    </row>
    <row r="13" spans="1:13" ht="15" customHeight="1">
      <c r="A13" s="106"/>
      <c r="B13" s="108" t="s">
        <v>8</v>
      </c>
      <c r="C13" s="109">
        <f>ROUND(D13/$D$10,2)</f>
        <v>0.18</v>
      </c>
      <c r="D13" s="110">
        <v>188421643</v>
      </c>
      <c r="E13" s="108"/>
      <c r="F13" s="108" t="s">
        <v>95</v>
      </c>
      <c r="G13" s="109">
        <f>H13/$D$10</f>
        <v>0.91996134816485808</v>
      </c>
      <c r="H13" s="110">
        <v>981757082</v>
      </c>
      <c r="I13" s="106"/>
      <c r="J13" s="106"/>
      <c r="K13" s="106"/>
      <c r="L13" s="106"/>
      <c r="M13" s="102"/>
    </row>
    <row r="14" spans="1:13" ht="15" customHeight="1">
      <c r="A14" s="106"/>
      <c r="B14" s="108" t="s">
        <v>61</v>
      </c>
      <c r="C14" s="109">
        <f>ROUND(D14/$D$10,2)</f>
        <v>0.63</v>
      </c>
      <c r="D14" s="110">
        <v>677273074</v>
      </c>
      <c r="E14" s="108"/>
      <c r="F14" s="108" t="s">
        <v>10</v>
      </c>
      <c r="G14" s="109">
        <f>H14/$D$10</f>
        <v>7.8350837842089086E-2</v>
      </c>
      <c r="H14" s="110">
        <v>83613828</v>
      </c>
      <c r="I14" s="106"/>
      <c r="J14" s="106"/>
      <c r="K14" s="106"/>
      <c r="L14" s="106"/>
      <c r="M14" s="102"/>
    </row>
    <row r="15" spans="1:13" ht="15" customHeight="1">
      <c r="A15" s="106"/>
      <c r="B15" s="108" t="s">
        <v>62</v>
      </c>
      <c r="C15" s="109">
        <f t="shared" ref="C15:C16" si="5">ROUND(D15/$D$10,2)</f>
        <v>0.18</v>
      </c>
      <c r="D15" s="110">
        <v>197104988</v>
      </c>
      <c r="E15" s="108"/>
      <c r="F15" s="108"/>
      <c r="G15" s="111">
        <v>1</v>
      </c>
      <c r="H15" s="126"/>
      <c r="I15" s="106"/>
      <c r="J15" s="106"/>
      <c r="K15" s="106"/>
      <c r="L15" s="106"/>
      <c r="M15" s="102"/>
    </row>
    <row r="16" spans="1:13" ht="15" customHeight="1">
      <c r="A16" s="106"/>
      <c r="B16" s="108" t="s">
        <v>117</v>
      </c>
      <c r="C16" s="109">
        <f t="shared" si="5"/>
        <v>0</v>
      </c>
      <c r="D16" s="110">
        <v>1801188</v>
      </c>
      <c r="E16" s="108"/>
      <c r="F16" s="108"/>
      <c r="G16" s="111"/>
      <c r="H16" s="110"/>
      <c r="I16" s="106"/>
      <c r="J16" s="106"/>
      <c r="K16" s="106"/>
      <c r="L16" s="106"/>
      <c r="M16" s="102"/>
    </row>
    <row r="17" spans="1:13" ht="15" customHeight="1">
      <c r="A17" s="106"/>
      <c r="B17" s="108" t="s">
        <v>63</v>
      </c>
      <c r="C17" s="109">
        <f>ROUND(D17/$D$10,2)+1%</f>
        <v>0.01</v>
      </c>
      <c r="D17" s="110">
        <v>2571205</v>
      </c>
      <c r="E17" s="112"/>
      <c r="F17" s="112"/>
      <c r="G17" s="113"/>
      <c r="H17" s="106"/>
      <c r="I17" s="106"/>
      <c r="J17" s="106"/>
      <c r="K17" s="106"/>
      <c r="L17" s="106"/>
      <c r="M17" s="102"/>
    </row>
    <row r="18" spans="1:13" ht="15" customHeight="1">
      <c r="A18" s="106"/>
      <c r="B18" s="106"/>
      <c r="C18" s="114">
        <f>SUM(C13:C17)</f>
        <v>1</v>
      </c>
      <c r="D18" s="115"/>
      <c r="E18" s="106"/>
      <c r="F18" s="106"/>
      <c r="G18" s="116"/>
      <c r="H18" s="106"/>
      <c r="I18" s="106"/>
      <c r="J18" s="106"/>
      <c r="K18" s="106"/>
      <c r="L18" s="106"/>
      <c r="M18" s="102"/>
    </row>
    <row r="19" spans="1:13" ht="15" customHeight="1">
      <c r="A19" s="102"/>
      <c r="B19" s="102"/>
      <c r="C19" s="104"/>
      <c r="D19" s="103"/>
      <c r="E19" s="102"/>
      <c r="F19" s="102"/>
      <c r="G19" s="105"/>
      <c r="H19" s="102"/>
      <c r="I19" s="102"/>
      <c r="J19" s="102"/>
      <c r="K19" s="102"/>
      <c r="L19" s="102"/>
      <c r="M19" s="102"/>
    </row>
    <row r="20" spans="1:13" ht="15" customHeight="1">
      <c r="C20" s="61"/>
      <c r="D20" s="30"/>
      <c r="E20" s="30"/>
      <c r="F20" s="30"/>
      <c r="G20" s="30"/>
      <c r="H20" s="30"/>
    </row>
    <row r="21" spans="1:13" ht="15" customHeight="1">
      <c r="D21" s="30"/>
      <c r="E21" s="30"/>
      <c r="F21" s="30"/>
      <c r="G21" s="30"/>
      <c r="H21" s="30"/>
    </row>
    <row r="22" spans="1:13" ht="15" customHeight="1">
      <c r="D22" s="3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>
      <selection activeCell="C4" sqref="C4:E8"/>
    </sheetView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7" ht="15" customHeight="1" thickBot="1">
      <c r="B3" s="80" t="s">
        <v>69</v>
      </c>
      <c r="C3" s="117" t="s">
        <v>121</v>
      </c>
      <c r="D3" s="117" t="s">
        <v>122</v>
      </c>
      <c r="E3" s="117" t="s">
        <v>4</v>
      </c>
    </row>
    <row r="4" spans="2:7" ht="15" customHeight="1">
      <c r="B4" s="81" t="s">
        <v>70</v>
      </c>
      <c r="C4" s="7">
        <v>155610057</v>
      </c>
      <c r="D4" s="7">
        <v>176366988</v>
      </c>
      <c r="E4" s="62">
        <v>-0.11799999999999999</v>
      </c>
      <c r="G4" s="73"/>
    </row>
    <row r="5" spans="2:7" ht="15" customHeight="1">
      <c r="B5" s="81" t="s">
        <v>71</v>
      </c>
      <c r="C5" s="7">
        <v>-106982024</v>
      </c>
      <c r="D5" s="7">
        <v>-107758469</v>
      </c>
      <c r="E5" s="62">
        <v>-7.0000000000000001E-3</v>
      </c>
      <c r="G5" s="73"/>
    </row>
    <row r="6" spans="2:7" ht="15" customHeight="1">
      <c r="B6" s="81" t="s">
        <v>72</v>
      </c>
      <c r="C6" s="7">
        <v>62162379</v>
      </c>
      <c r="D6" s="7">
        <v>-78413417</v>
      </c>
      <c r="E6" s="62">
        <v>-1.7929999999999999</v>
      </c>
      <c r="G6" s="73"/>
    </row>
    <row r="7" spans="2:7" ht="15" customHeight="1">
      <c r="B7" s="82" t="s">
        <v>73</v>
      </c>
      <c r="C7" s="9">
        <v>110790412</v>
      </c>
      <c r="D7" s="9">
        <v>-9804898</v>
      </c>
      <c r="E7" s="63" t="s">
        <v>14</v>
      </c>
      <c r="G7" s="73"/>
    </row>
    <row r="8" spans="2:7" ht="15" customHeight="1">
      <c r="B8" s="82" t="s">
        <v>74</v>
      </c>
      <c r="C8" s="9">
        <v>181733180</v>
      </c>
      <c r="D8" s="9">
        <v>28043781</v>
      </c>
      <c r="E8" s="63" t="s">
        <v>123</v>
      </c>
      <c r="G8" s="73"/>
    </row>
    <row r="11" spans="2:7" ht="15" customHeight="1">
      <c r="C11" s="18"/>
    </row>
    <row r="12" spans="2:7" ht="15" customHeight="1">
      <c r="C12" s="18"/>
      <c r="D12" s="42"/>
    </row>
    <row r="13" spans="2:7" ht="15" customHeight="1">
      <c r="C13" s="18"/>
    </row>
    <row r="14" spans="2:7" ht="15" customHeight="1">
      <c r="C14" s="18"/>
    </row>
    <row r="15" spans="2:7" ht="15" customHeight="1">
      <c r="C15" s="18"/>
    </row>
    <row r="16" spans="2:7" ht="15" customHeight="1">
      <c r="C16" s="18"/>
    </row>
    <row r="17" spans="3:3" ht="15" customHeight="1">
      <c r="C17" s="18"/>
    </row>
    <row r="18" spans="3:3" ht="15" customHeight="1">
      <c r="C18" s="30"/>
    </row>
    <row r="27" spans="3:3" s="1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workbookViewId="0">
      <selection activeCell="D3" sqref="D3"/>
    </sheetView>
  </sheetViews>
  <sheetFormatPr baseColWidth="10" defaultColWidth="11.44140625" defaultRowHeight="15" customHeight="1"/>
  <cols>
    <col min="1" max="1" width="8" style="17" bestFit="1" customWidth="1"/>
    <col min="2" max="2" width="35.33203125" style="17" bestFit="1" customWidth="1"/>
    <col min="3" max="3" width="8.5546875" style="17" customWidth="1"/>
    <col min="4" max="5" width="13.6640625" style="17" customWidth="1"/>
    <col min="6" max="16384" width="11.44140625" style="17"/>
  </cols>
  <sheetData>
    <row r="3" spans="1:7" ht="15" customHeight="1" thickBot="1">
      <c r="B3" s="64"/>
      <c r="C3" s="58"/>
      <c r="D3" s="98" t="s">
        <v>121</v>
      </c>
      <c r="E3" s="98" t="s">
        <v>105</v>
      </c>
    </row>
    <row r="4" spans="1:7" ht="15" customHeight="1">
      <c r="B4" s="93" t="s">
        <v>76</v>
      </c>
      <c r="C4" s="3"/>
    </row>
    <row r="5" spans="1:7" ht="15" customHeight="1">
      <c r="A5" s="65"/>
      <c r="B5" s="94" t="s">
        <v>77</v>
      </c>
      <c r="C5" s="92" t="s">
        <v>75</v>
      </c>
      <c r="D5" s="66">
        <v>1.54</v>
      </c>
      <c r="E5" s="66">
        <v>0.82</v>
      </c>
      <c r="F5" s="67"/>
      <c r="G5" s="67"/>
    </row>
    <row r="6" spans="1:7" ht="15" customHeight="1">
      <c r="A6" s="65"/>
      <c r="B6" s="94" t="s">
        <v>78</v>
      </c>
      <c r="C6" s="92" t="s">
        <v>75</v>
      </c>
      <c r="D6" s="66">
        <v>0.53</v>
      </c>
      <c r="E6" s="66">
        <v>0.3</v>
      </c>
      <c r="F6" s="67"/>
      <c r="G6" s="67"/>
    </row>
    <row r="7" spans="1:7" ht="15" customHeight="1">
      <c r="B7" s="93" t="s">
        <v>79</v>
      </c>
      <c r="C7" s="88"/>
      <c r="D7" s="68"/>
      <c r="E7" s="68"/>
      <c r="F7" s="67"/>
      <c r="G7" s="67"/>
    </row>
    <row r="8" spans="1:7" ht="15" customHeight="1">
      <c r="B8" s="94" t="s">
        <v>80</v>
      </c>
      <c r="C8" s="92" t="s">
        <v>75</v>
      </c>
      <c r="D8" s="66">
        <v>1.53</v>
      </c>
      <c r="E8" s="66">
        <v>1.91</v>
      </c>
      <c r="F8" s="67"/>
      <c r="G8" s="67"/>
    </row>
    <row r="9" spans="1:7" ht="15" customHeight="1">
      <c r="A9" s="65"/>
      <c r="B9" s="94" t="s">
        <v>81</v>
      </c>
      <c r="C9" s="92" t="s">
        <v>75</v>
      </c>
      <c r="D9" s="66">
        <v>0.24560000000000001</v>
      </c>
      <c r="E9" s="66">
        <v>0.18429999999999999</v>
      </c>
      <c r="F9" s="67"/>
      <c r="G9" s="67"/>
    </row>
    <row r="10" spans="1:7" ht="15" customHeight="1">
      <c r="A10" s="65"/>
      <c r="B10" s="94" t="s">
        <v>82</v>
      </c>
      <c r="C10" s="92" t="s">
        <v>75</v>
      </c>
      <c r="D10" s="66">
        <v>0.75439999999999996</v>
      </c>
      <c r="E10" s="66">
        <v>0.81569999999999998</v>
      </c>
      <c r="F10" s="67"/>
      <c r="G10" s="67"/>
    </row>
    <row r="11" spans="1:7" ht="15" customHeight="1">
      <c r="A11" s="65"/>
      <c r="B11" s="94" t="s">
        <v>83</v>
      </c>
      <c r="C11" s="92" t="s">
        <v>75</v>
      </c>
      <c r="D11" s="66">
        <v>5.77</v>
      </c>
      <c r="E11" s="66">
        <v>7.25</v>
      </c>
      <c r="F11" s="67"/>
      <c r="G11" s="67"/>
    </row>
    <row r="12" spans="1:7" ht="15" customHeight="1">
      <c r="B12" s="93" t="s">
        <v>84</v>
      </c>
      <c r="C12" s="3"/>
      <c r="D12" s="68"/>
      <c r="E12" s="68"/>
      <c r="F12" s="67"/>
      <c r="G12" s="67"/>
    </row>
    <row r="13" spans="1:7" ht="24">
      <c r="A13" s="65"/>
      <c r="B13" s="95" t="s">
        <v>85</v>
      </c>
      <c r="C13" s="59" t="s">
        <v>0</v>
      </c>
      <c r="D13" s="66">
        <v>15.43</v>
      </c>
      <c r="E13" s="66">
        <v>22.09</v>
      </c>
      <c r="F13" s="67"/>
      <c r="G13" s="67"/>
    </row>
    <row r="14" spans="1:7" ht="15" customHeight="1">
      <c r="A14" s="65"/>
      <c r="B14" s="94" t="s">
        <v>86</v>
      </c>
      <c r="C14" s="59" t="s">
        <v>0</v>
      </c>
      <c r="D14" s="66">
        <v>5.53</v>
      </c>
      <c r="E14" s="66">
        <v>7.2499999999999991</v>
      </c>
      <c r="F14" s="67"/>
      <c r="G14" s="67"/>
    </row>
    <row r="15" spans="1:7" ht="15" customHeight="1">
      <c r="A15" s="65"/>
      <c r="B15" s="94" t="s">
        <v>87</v>
      </c>
      <c r="C15" s="59" t="s">
        <v>1</v>
      </c>
      <c r="D15" s="66">
        <v>19.23</v>
      </c>
      <c r="E15" s="66">
        <v>23.16</v>
      </c>
      <c r="F15" s="67"/>
      <c r="G15" s="67"/>
    </row>
    <row r="16" spans="1:7" ht="15" customHeight="1">
      <c r="B16" s="94" t="s">
        <v>88</v>
      </c>
      <c r="C16" s="59" t="s">
        <v>0</v>
      </c>
      <c r="D16" s="66">
        <v>3.3000000000000003</v>
      </c>
      <c r="E16" s="66">
        <v>6.81</v>
      </c>
      <c r="F16" s="67"/>
      <c r="G16" s="67"/>
    </row>
    <row r="17" spans="7:7" ht="15" customHeight="1">
      <c r="G17" s="67"/>
    </row>
    <row r="25" spans="7:7" s="69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Ratios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2020-11-19T00:09:26Z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